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8795" windowHeight="12525" activeTab="2"/>
  </bookViews>
  <sheets>
    <sheet name="Krycí list" sheetId="1" r:id="rId1"/>
    <sheet name="Rekapitulace" sheetId="2" r:id="rId2"/>
    <sheet name="Položky" sheetId="3" r:id="rId3"/>
  </sheets>
  <definedNames>
    <definedName name="cisloobjektu">'Krycí list'!$A$5</definedName>
    <definedName name="cislostavby">'Krycí list'!$A$7</definedName>
    <definedName name="Datum">'Krycí list'!$B$27</definedName>
    <definedName name="Dil">'Rekapitulace'!$A$6</definedName>
    <definedName name="Dodavka">'Rekapitulace'!$G$14</definedName>
    <definedName name="Dodavka0">'Položky'!#REF!</definedName>
    <definedName name="HSV">'Rekapitulace'!$E$14</definedName>
    <definedName name="HSV0">'Položky'!#REF!</definedName>
    <definedName name="HZS">'Rekapitulace'!$I$14</definedName>
    <definedName name="HZS0">'Položky'!#REF!</definedName>
    <definedName name="JKSO">'Krycí list'!$G$2</definedName>
    <definedName name="MJ">'Krycí list'!$G$5</definedName>
    <definedName name="Mont">'Rekapitulace'!$H$14</definedName>
    <definedName name="Montaz0">'Položky'!#REF!</definedName>
    <definedName name="NazevDilu">'Rekapitulace'!$B$6</definedName>
    <definedName name="nazevobjektu">'Krycí list'!$C$5</definedName>
    <definedName name="nazevstavby">'Krycí list'!$C$7</definedName>
    <definedName name="_xlnm.Print_Titles" localSheetId="2">'Položky'!$1:$6</definedName>
    <definedName name="_xlnm.Print_Titles" localSheetId="1">'Rekapitulace'!$1:$6</definedName>
    <definedName name="Objednatel">'Krycí list'!$C$10</definedName>
    <definedName name="_xlnm.Print_Area" localSheetId="0">'Krycí list'!$A$1:$G$45</definedName>
    <definedName name="_xlnm.Print_Area" localSheetId="2">'Položky'!$A$1:$G$55</definedName>
    <definedName name="_xlnm.Print_Area" localSheetId="1">'Rekapitulace'!$A$1:$I$28</definedName>
    <definedName name="PocetMJ">'Krycí list'!$G$6</definedName>
    <definedName name="Poznamka">'Krycí list'!$B$37</definedName>
    <definedName name="Projektant">'Krycí list'!$C$8</definedName>
    <definedName name="PSV">'Rekapitulace'!$F$14</definedName>
    <definedName name="PSV0">'Položky'!#REF!</definedName>
    <definedName name="SazbaDPH1">'Krycí list'!$C$30</definedName>
    <definedName name="SazbaDPH2">'Krycí list'!$C$32</definedName>
    <definedName name="SloupecCC">'Položky'!$G$6</definedName>
    <definedName name="SloupecCisloPol">'Položky'!$B$6</definedName>
    <definedName name="SloupecJC">'Položky'!$F$6</definedName>
    <definedName name="SloupecMJ">'Položky'!$D$6</definedName>
    <definedName name="SloupecMnozstvi">'Položky'!$E$6</definedName>
    <definedName name="SloupecNazPol">'Položky'!$C$6</definedName>
    <definedName name="SloupecPC">'Položky'!$A$6</definedName>
    <definedName name="solver_lin" localSheetId="2" hidden="1">0</definedName>
    <definedName name="solver_num" localSheetId="2" hidden="1">0</definedName>
    <definedName name="solver_opt" localSheetId="2" hidden="1">'Položky'!#REF!</definedName>
    <definedName name="solver_typ" localSheetId="2" hidden="1">1</definedName>
    <definedName name="solver_val" localSheetId="2" hidden="1">0</definedName>
    <definedName name="Typ">'Položky'!#REF!</definedName>
    <definedName name="VRN">'Rekapitulace'!$H$27</definedName>
    <definedName name="VRNKc">'Rekapitulace'!#REF!</definedName>
    <definedName name="VRNnazev">'Rekapitulace'!#REF!</definedName>
    <definedName name="VRNproc">'Rekapitulace'!#REF!</definedName>
    <definedName name="VRNzakl">'Rekapitulace'!#REF!</definedName>
    <definedName name="Zakazka">'Krycí list'!$G$11</definedName>
    <definedName name="Zaklad22">'Krycí list'!$F$32</definedName>
    <definedName name="Zaklad5">'Krycí list'!$F$30</definedName>
    <definedName name="Zhotovitel">'Krycí list'!$C$11:$E$11</definedName>
  </definedNames>
  <calcPr fullCalcOnLoad="1"/>
</workbook>
</file>

<file path=xl/sharedStrings.xml><?xml version="1.0" encoding="utf-8"?>
<sst xmlns="http://schemas.openxmlformats.org/spreadsheetml/2006/main" count="249" uniqueCount="181">
  <si>
    <t>Rozpočet</t>
  </si>
  <si>
    <t xml:space="preserve">JKSO </t>
  </si>
  <si>
    <t>Objekt</t>
  </si>
  <si>
    <t>Název objektu</t>
  </si>
  <si>
    <t xml:space="preserve">SKP </t>
  </si>
  <si>
    <t xml:space="preserve"> </t>
  </si>
  <si>
    <t>Měrná jednotka</t>
  </si>
  <si>
    <t>Stavba</t>
  </si>
  <si>
    <t>Název stavby</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</si>
  <si>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</si>
  <si>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</si>
  <si>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</si>
  <si>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</si>
  <si>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</si>
  <si>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</si>
  <si>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</si>
  <si>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</si>
  <si>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</si>
  <si>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</si>
  <si>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</si>
  <si>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</si>
  <si>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</si>
  <si>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</si>
  <si>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</si>
  <si>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</si>
  <si>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</si>
  <si>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</si>
  <si>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</si>
  <si>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</si>
  <si>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</si>
  <si>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HZS</t>
  </si>
  <si>
    <t>ZRN+HZS</t>
  </si>
  <si>
    <t>Ostatní náklady neuvedené</t>
  </si>
  <si>
    <t>ZRN+ost.náklady+HZS</t>
  </si>
  <si>
    <t>Ostatní náklady celkem</t>
  </si>
  <si>
    <t>Vypracoval</t>
  </si>
  <si>
    <t>Za zhotovitele</t>
  </si>
  <si>
    <t>Za objednatele</t>
  </si>
  <si>
    <t>Jméno :</t>
  </si>
  <si>
    <t>Datum :</t>
  </si>
  <si>
    <t>Podpis :</t>
  </si>
  <si>
    <t>Podpis:</t>
  </si>
  <si>
    <t>Základ pro DPH</t>
  </si>
  <si>
    <t xml:space="preserve">%  </t>
  </si>
  <si>
    <t>DPH</t>
  </si>
  <si>
    <t xml:space="preserve">% </t>
  </si>
  <si>
    <t>CENA ZA OBJEKT CELKEM</t>
  </si>
  <si>
    <t>Poznámka :</t>
  </si>
  <si>
    <t>Stavba :</t>
  </si>
  <si>
    <t>Rozpočet :</t>
  </si>
  <si>
    <t>Objekt :</t>
  </si>
  <si>
    <t>REKAPITULACE  STAVEBNÍCH  DÍLŮ</t>
  </si>
  <si>
    <t>Stavební díl</t>
  </si>
  <si>
    <t>HSV</t>
  </si>
  <si>
    <t>PSV</t>
  </si>
  <si>
    <t>Dodávka</t>
  </si>
  <si>
    <t>Montáž</t>
  </si>
  <si>
    <t>CELKEM  OBJEKT</t>
  </si>
  <si>
    <t>VEDLEJŠÍ ROZPOČTOVÉ  NÁKLADY</t>
  </si>
  <si>
    <t>Název VRN</t>
  </si>
  <si>
    <t>Kč</t>
  </si>
  <si>
    <t>%</t>
  </si>
  <si>
    <t>Základna</t>
  </si>
  <si>
    <t>CELKEM VRN</t>
  </si>
  <si>
    <t>Rozpočet:</t>
  </si>
  <si>
    <t>P.č.</t>
  </si>
  <si>
    <t>Číslo položky</t>
  </si>
  <si>
    <t>Název položky</t>
  </si>
  <si>
    <t>MJ</t>
  </si>
  <si>
    <t>množství</t>
  </si>
  <si>
    <t>cena / MJ</t>
  </si>
  <si>
    <t>celkem (Kč)</t>
  </si>
  <si>
    <t>Díl:</t>
  </si>
  <si>
    <t>1</t>
  </si>
  <si>
    <t>Zemní práce</t>
  </si>
  <si>
    <t>Celkem za</t>
  </si>
  <si>
    <t>SLEPÝ ROZPOČET</t>
  </si>
  <si>
    <t>Slepý rozpočet</t>
  </si>
  <si>
    <t>12/031</t>
  </si>
  <si>
    <t>Místní komunikace - Šakvice</t>
  </si>
  <si>
    <t>01</t>
  </si>
  <si>
    <t>Místní komunikace I</t>
  </si>
  <si>
    <t>038</t>
  </si>
  <si>
    <t>122202201R00</t>
  </si>
  <si>
    <t xml:space="preserve">Odkopávky pro silnice v hor. 3 do 100 m3 </t>
  </si>
  <si>
    <t>m3</t>
  </si>
  <si>
    <t>132201101R00</t>
  </si>
  <si>
    <t xml:space="preserve">Hloubení rýh šířky do 60 cm v hor.3 do 100 m3 </t>
  </si>
  <si>
    <t>162701101R00</t>
  </si>
  <si>
    <t xml:space="preserve">Vodorovné přemístění výkopku z hor.1-4 do 6000 m </t>
  </si>
  <si>
    <t>167101101R00</t>
  </si>
  <si>
    <t xml:space="preserve">Nakládání výkopku z hor.1-4 v množství do 100 m3 </t>
  </si>
  <si>
    <t>171201201R00</t>
  </si>
  <si>
    <t xml:space="preserve">Uložení sypaniny na skl.-modelace na výšku přes 2m </t>
  </si>
  <si>
    <t>171201211U00</t>
  </si>
  <si>
    <t xml:space="preserve">Skládkovné zemina </t>
  </si>
  <si>
    <t>t</t>
  </si>
  <si>
    <t>175101101R00</t>
  </si>
  <si>
    <t xml:space="preserve">Obsyp potrubí bez prohození sypaniny </t>
  </si>
  <si>
    <t>175101109R00</t>
  </si>
  <si>
    <t xml:space="preserve">Příplatek za prohození sypaniny pro obsyp potrubí </t>
  </si>
  <si>
    <t>175101201R00</t>
  </si>
  <si>
    <t xml:space="preserve">Obsyp objektu bez prohození sypaniny </t>
  </si>
  <si>
    <t>181301101R00</t>
  </si>
  <si>
    <t xml:space="preserve">Rozprostření ornice, rovina, tl. do 10 cm do 500m2 </t>
  </si>
  <si>
    <t>m2</t>
  </si>
  <si>
    <t>11</t>
  </si>
  <si>
    <t>Přípravné a přidružené práce</t>
  </si>
  <si>
    <t>113201111R00</t>
  </si>
  <si>
    <t xml:space="preserve">Vytrhání obrub chodníkových ležatých </t>
  </si>
  <si>
    <t>m</t>
  </si>
  <si>
    <t>979081111R00</t>
  </si>
  <si>
    <t xml:space="preserve">Odvoz suti a vybour. hmot na skládku do 1 km </t>
  </si>
  <si>
    <t>979081121R00</t>
  </si>
  <si>
    <t xml:space="preserve">Příplatek k odvozu za každý další 1 km </t>
  </si>
  <si>
    <t>979093111R00</t>
  </si>
  <si>
    <t xml:space="preserve">Uložení suti na skládku bez zhutnění </t>
  </si>
  <si>
    <t>979990001R00</t>
  </si>
  <si>
    <t xml:space="preserve">Poplatek za skládku stavební suti </t>
  </si>
  <si>
    <t>56</t>
  </si>
  <si>
    <t>Podkladní vrstvy komunikací a zpevněných ploch</t>
  </si>
  <si>
    <t>564231111R00</t>
  </si>
  <si>
    <t xml:space="preserve">Podklad ze štěrkopísku po zhutnění tloušťky 10 cm </t>
  </si>
  <si>
    <t>564761111R00</t>
  </si>
  <si>
    <t xml:space="preserve">Podklad z kameniva drceného vel.32-63 mm,tl. 20 cm </t>
  </si>
  <si>
    <t>564831111R00</t>
  </si>
  <si>
    <t xml:space="preserve">Podklad ze štěrkodrti po zhutnění tloušťky 10 cm </t>
  </si>
  <si>
    <t>59</t>
  </si>
  <si>
    <t>Dlažby a předlažby komunikací</t>
  </si>
  <si>
    <t>596215041R00</t>
  </si>
  <si>
    <t xml:space="preserve">Kladení zámkové dlažby tl. 8 cm do drtě tl. 5 cm </t>
  </si>
  <si>
    <t>596215045R00</t>
  </si>
  <si>
    <t xml:space="preserve">Příplatek za kladení dlažby tl. 8cm, drť, do100 m2 </t>
  </si>
  <si>
    <t>597091111RS4</t>
  </si>
  <si>
    <t>Žlab odvodňovací ACO DRAIN N100 dl. 1000 mm typ 3, šířka 130 mm, spád 140-145 mm</t>
  </si>
  <si>
    <t>kus</t>
  </si>
  <si>
    <t>597091142RS3</t>
  </si>
  <si>
    <t>Krycí rošt ACO DRAIN N100 zatížení B 125 dl.1000mm mřížový MW 30x20, pozink. ocel</t>
  </si>
  <si>
    <t>597093121R00</t>
  </si>
  <si>
    <t xml:space="preserve">Vpust ACO Powerlock S 100 K DN 100 dl.500 mm </t>
  </si>
  <si>
    <t>59245030</t>
  </si>
  <si>
    <t>Dlažba zámková H-PROFIL 20x16,5x8 cm přírodní</t>
  </si>
  <si>
    <t>87</t>
  </si>
  <si>
    <t>Potrubí z trub z plastických hmot</t>
  </si>
  <si>
    <t>871313121R00</t>
  </si>
  <si>
    <t xml:space="preserve">Montáž trub z tvrdého PVC, gumový kroužek, DN 150 </t>
  </si>
  <si>
    <t>286111201</t>
  </si>
  <si>
    <t>Trubka PVC kanalizační hrdlovaná d 110x3,0x5000 mm</t>
  </si>
  <si>
    <t>91</t>
  </si>
  <si>
    <t>Doplňující práce na komunikaci</t>
  </si>
  <si>
    <t>914001111R00</t>
  </si>
  <si>
    <t xml:space="preserve">Montáž svislých dopr.značek na sloupky, konzoly </t>
  </si>
  <si>
    <t>916531111R00</t>
  </si>
  <si>
    <t xml:space="preserve">Osazení záhon.obrubníků do lože z B 12,5 bez opěry </t>
  </si>
  <si>
    <t>917862111R00</t>
  </si>
  <si>
    <t xml:space="preserve">Osazení stojat. obrub. bet. s opěrou,lože z B 12,5 </t>
  </si>
  <si>
    <t>918101111R00</t>
  </si>
  <si>
    <t xml:space="preserve">Lože pod obrubníky nebo obruby dlažeb z B 12,5 </t>
  </si>
  <si>
    <t>40444972.A</t>
  </si>
  <si>
    <t>Značka uprav přednost P2-3 500/500  fól1, EG 7letá</t>
  </si>
  <si>
    <t>40444984.A</t>
  </si>
  <si>
    <t>Značka uprav přednost P4 700  fólie 1, EG 7letá</t>
  </si>
  <si>
    <t>59217421</t>
  </si>
  <si>
    <t>Obrubník chodníkový ABO 14-10 1000/100/250</t>
  </si>
  <si>
    <t>59217476</t>
  </si>
  <si>
    <t>Obrubník silniční nájezdový 1000/150/150 šedý</t>
  </si>
  <si>
    <t>99</t>
  </si>
  <si>
    <t>Staveništní přesun hmot</t>
  </si>
  <si>
    <t>998223011R00</t>
  </si>
  <si>
    <t xml:space="preserve">Přesun hmot, pozemní komunikace, kryt dlážděný </t>
  </si>
  <si>
    <t>Ztížené výrobní podmínky</t>
  </si>
  <si>
    <t>Oborová přirážka</t>
  </si>
  <si>
    <t>Přesun stavebních kapacit</t>
  </si>
  <si>
    <t>Mimostaveništní doprava</t>
  </si>
  <si>
    <t>Zařízení staveniště</t>
  </si>
  <si>
    <t>Provoz investora</t>
  </si>
  <si>
    <t>Kompletační činnost (IČD)</t>
  </si>
  <si>
    <t>Rezerva rozpočtu</t>
  </si>
  <si>
    <t xml:space="preserve">Je-li v položce obchodní název výrobku, jedná se o údaj informativní, nezávazný. Tento údaj slouží pouze k určení standardu výrobku, případně popisu jeho technických vlastností, které by nebylo možno jednoduše popsat !!
Tento dokument není samostatným podkladem pro další zpracování, jeho nedílnou součástí je projektová dokumentace příslušného objektu a stupně!! </t>
  </si>
  <si>
    <t>Dle výběrového řízení</t>
  </si>
  <si>
    <t>Obec Šakvice, Hlavní 12, Šakvice, 691 67</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</si>
</sst>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00"/>
    <numFmt numFmtId="166" formatCode="0.0"/>
    <numFmt numFmtId="167" formatCode="#,##0\ &quot;Kč&quot;"/>
    <numFmt numFmtId="168" formatCode="dd/mm/yy"/>
    <numFmt numFmtId="169" formatCode="#,##0.0"/>
  </numFmts>
  <fonts count="39">
    <font>
      <sz val="10"/>
      <name val="Arial CE"/>
      <family val="0"/>
    </font>
    <font>
      <b/>
      <sz val="10"/>
      <name val="Arial CE"/>
      <family val="0"/>
    </font>
    <font>
      <i/>
      <sz val="10"/>
      <name val="Arial CE"/>
      <family val="0"/>
    </font>
    <font>
      <b/>
      <i/>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u val="single"/>
      <sz val="10"/>
      <color indexed="20"/>
      <name val="Arial CE"/>
      <family val="0"/>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4"/>
      <name val="Arial"/>
      <family val="2"/>
    </font>
    <font>
      <sz val="10"/>
      <name val="Arial"/>
      <family val="2"/>
    </font>
    <font>
      <b/>
      <sz val="10"/>
      <name val="Arial"/>
      <family val="2"/>
    </font>
    <font>
      <sz val="9"/>
      <name val="Arial"/>
      <family val="2"/>
    </font>
    <font>
      <b/>
      <sz val="9"/>
      <name val="Arial"/>
      <family val="2"/>
    </font>
    <font>
      <b/>
      <sz val="12"/>
      <name val="Arial"/>
      <family val="2"/>
    </font>
    <font>
      <b/>
      <sz val="12"/>
      <name val="Arial CE"/>
      <family val="2"/>
    </font>
    <font>
      <sz val="8"/>
      <name val="Arial CE"/>
      <family val="2"/>
    </font>
    <font>
      <sz val="9"/>
      <name val="Arial CE"/>
      <family val="2"/>
    </font>
    <font>
      <b/>
      <u val="single"/>
      <sz val="12"/>
      <name val="Arial"/>
      <family val="2"/>
    </font>
    <font>
      <b/>
      <u val="single"/>
      <sz val="10"/>
      <name val="Arial"/>
      <family val="2"/>
    </font>
    <font>
      <u val="single"/>
      <sz val="10"/>
      <name val="Arial"/>
      <family val="2"/>
    </font>
    <font>
      <sz val="10"/>
      <color indexed="9"/>
      <name val="Arial CE"/>
      <family val="2"/>
    </font>
    <font>
      <sz val="8"/>
      <name val="Arial"/>
      <family val="2"/>
    </font>
    <font>
      <b/>
      <i/>
      <sz val="10"/>
      <name val="Arial"/>
      <family val="2"/>
    </font>
    <font>
      <i/>
      <sz val="8"/>
      <name val="Arial CE"/>
      <family val="2"/>
    </font>
    <font>
      <i/>
      <sz val="9"/>
      <name val="Arial CE"/>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s>
  <borders count="69">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color indexed="63"/>
      </left>
      <right style="medium"/>
      <top style="thin"/>
      <bottom style="thin"/>
    </border>
    <border>
      <left>
        <color indexed="63"/>
      </left>
      <right style="medium"/>
      <top>
        <color indexed="63"/>
      </top>
      <bottom style="thin"/>
    </border>
    <border>
      <left style="medium"/>
      <right style="double"/>
      <top style="thin"/>
      <bottom>
        <color indexed="63"/>
      </bottom>
    </border>
    <border>
      <left style="double"/>
      <right style="double"/>
      <top style="thin"/>
      <bottom>
        <color indexed="63"/>
      </bottom>
    </border>
    <border>
      <left style="double"/>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color indexed="63"/>
      </right>
      <top>
        <color indexed="63"/>
      </top>
      <bottom style="thin"/>
    </border>
    <border>
      <left style="medium"/>
      <right style="thin"/>
      <top>
        <color indexed="63"/>
      </top>
      <bottom style="thin"/>
    </border>
    <border>
      <left style="medium"/>
      <right>
        <color indexed="63"/>
      </right>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medium"/>
      <top style="thin"/>
      <bottom style="medium"/>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medium"/>
      <top>
        <color indexed="63"/>
      </top>
      <bottom>
        <color indexed="63"/>
      </bottom>
    </border>
    <border>
      <left style="thin"/>
      <right>
        <color indexed="63"/>
      </right>
      <top style="thin"/>
      <bottom style="mediu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1" borderId="0" applyNumberFormat="0" applyBorder="0" applyAlignment="0" applyProtection="0"/>
    <xf numFmtId="0" fontId="9" fillId="1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0" borderId="0">
      <alignment/>
      <protection/>
    </xf>
    <xf numFmtId="0" fontId="0" fillId="4"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5" fillId="0" borderId="0" applyNumberFormat="0" applyFill="0" applyBorder="0" applyAlignment="0" applyProtection="0"/>
    <xf numFmtId="0" fontId="18" fillId="7" borderId="8" applyNumberFormat="0" applyAlignment="0" applyProtection="0"/>
    <xf numFmtId="0" fontId="19" fillId="13" borderId="8" applyNumberFormat="0" applyAlignment="0" applyProtection="0"/>
    <xf numFmtId="0" fontId="20" fillId="13" borderId="9" applyNumberFormat="0" applyAlignment="0" applyProtection="0"/>
    <xf numFmtId="0" fontId="21"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cellStyleXfs>
  <cellXfs count="223">
    <xf numFmtId="0" fontId="0" fillId="0" borderId="0" xfId="0" applyAlignment="1">
      <alignment/>
    </xf>
    <xf numFmtId="0" fontId="22" fillId="0" borderId="10" xfId="0" applyFont="1" applyBorder="1" applyAlignment="1">
      <alignment horizontal="centerContinuous" vertical="top"/>
    </xf>
    <xf numFmtId="0" fontId="23" fillId="0" borderId="10" xfId="0" applyFont="1" applyBorder="1" applyAlignment="1">
      <alignment horizontal="centerContinuous"/>
    </xf>
    <xf numFmtId="0" fontId="24" fillId="18" borderId="11" xfId="0" applyFont="1" applyFill="1" applyBorder="1" applyAlignment="1">
      <alignment horizontal="left"/>
    </xf>
    <xf numFmtId="0" fontId="25" fillId="18" borderId="12" xfId="0" applyFont="1" applyFill="1" applyBorder="1" applyAlignment="1">
      <alignment horizontal="centerContinuous"/>
    </xf>
    <xf numFmtId="49" fontId="26" fillId="18" borderId="13" xfId="0" applyNumberFormat="1" applyFont="1" applyFill="1" applyBorder="1" applyAlignment="1">
      <alignment horizontal="left"/>
    </xf>
    <xf numFmtId="49" fontId="25" fillId="18" borderId="12" xfId="0" applyNumberFormat="1" applyFont="1" applyFill="1" applyBorder="1" applyAlignment="1">
      <alignment horizontal="centerContinuous"/>
    </xf>
    <xf numFmtId="0" fontId="25" fillId="0" borderId="14" xfId="0" applyFont="1" applyBorder="1" applyAlignment="1">
      <alignment/>
    </xf>
    <xf numFmtId="49" fontId="25" fillId="0" borderId="15" xfId="0" applyNumberFormat="1" applyFont="1" applyBorder="1" applyAlignment="1">
      <alignment horizontal="left"/>
    </xf>
    <xf numFmtId="0" fontId="23" fillId="0" borderId="16" xfId="0" applyFont="1" applyBorder="1" applyAlignment="1">
      <alignment/>
    </xf>
    <xf numFmtId="0" fontId="25" fillId="0" borderId="17" xfId="0" applyFont="1" applyBorder="1" applyAlignment="1">
      <alignment/>
    </xf>
    <xf numFmtId="49" fontId="25" fillId="0" borderId="18" xfId="0" applyNumberFormat="1" applyFont="1" applyBorder="1" applyAlignment="1">
      <alignment/>
    </xf>
    <xf numFmtId="49" fontId="25" fillId="0" borderId="17" xfId="0" applyNumberFormat="1" applyFont="1" applyBorder="1" applyAlignment="1">
      <alignment/>
    </xf>
    <xf numFmtId="0" fontId="25" fillId="0" borderId="19" xfId="0" applyFont="1" applyBorder="1" applyAlignment="1">
      <alignment/>
    </xf>
    <xf numFmtId="0" fontId="25" fillId="0" borderId="20" xfId="0" applyFont="1" applyBorder="1" applyAlignment="1">
      <alignment horizontal="left"/>
    </xf>
    <xf numFmtId="0" fontId="24" fillId="0" borderId="16" xfId="0" applyFont="1" applyBorder="1" applyAlignment="1">
      <alignment/>
    </xf>
    <xf numFmtId="49" fontId="25" fillId="0" borderId="20" xfId="0" applyNumberFormat="1" applyFont="1" applyBorder="1" applyAlignment="1">
      <alignment horizontal="left"/>
    </xf>
    <xf numFmtId="49" fontId="24" fillId="18" borderId="16" xfId="0" applyNumberFormat="1" applyFont="1" applyFill="1" applyBorder="1" applyAlignment="1">
      <alignment/>
    </xf>
    <xf numFmtId="49" fontId="23" fillId="18" borderId="17" xfId="0" applyNumberFormat="1" applyFont="1" applyFill="1" applyBorder="1" applyAlignment="1">
      <alignment/>
    </xf>
    <xf numFmtId="49" fontId="24" fillId="18" borderId="18" xfId="0" applyNumberFormat="1" applyFont="1" applyFill="1" applyBorder="1" applyAlignment="1">
      <alignment/>
    </xf>
    <xf numFmtId="49" fontId="23" fillId="18" borderId="18" xfId="0" applyNumberFormat="1" applyFont="1" applyFill="1" applyBorder="1" applyAlignment="1">
      <alignment/>
    </xf>
    <xf numFmtId="0" fontId="25" fillId="0" borderId="19" xfId="0" applyFont="1" applyFill="1" applyBorder="1" applyAlignment="1">
      <alignment/>
    </xf>
    <xf numFmtId="3" fontId="25" fillId="0" borderId="20" xfId="0" applyNumberFormat="1" applyFont="1" applyBorder="1" applyAlignment="1">
      <alignment horizontal="left"/>
    </xf>
    <xf numFmtId="0" fontId="0" fillId="0" borderId="0" xfId="0" applyFill="1" applyAlignment="1">
      <alignment/>
    </xf>
    <xf numFmtId="49" fontId="24" fillId="18" borderId="21" xfId="0" applyNumberFormat="1" applyFont="1" applyFill="1" applyBorder="1" applyAlignment="1">
      <alignment/>
    </xf>
    <xf numFmtId="49" fontId="23" fillId="18" borderId="22" xfId="0" applyNumberFormat="1" applyFont="1" applyFill="1" applyBorder="1" applyAlignment="1">
      <alignment/>
    </xf>
    <xf numFmtId="49" fontId="24" fillId="18" borderId="0" xfId="0" applyNumberFormat="1" applyFont="1" applyFill="1" applyBorder="1" applyAlignment="1">
      <alignment/>
    </xf>
    <xf numFmtId="49" fontId="23" fillId="18" borderId="0" xfId="0" applyNumberFormat="1" applyFont="1" applyFill="1" applyBorder="1" applyAlignment="1">
      <alignment/>
    </xf>
    <xf numFmtId="49" fontId="25" fillId="0" borderId="19" xfId="0" applyNumberFormat="1" applyFont="1" applyBorder="1" applyAlignment="1">
      <alignment horizontal="left"/>
    </xf>
    <xf numFmtId="0" fontId="25" fillId="0" borderId="23" xfId="0" applyFont="1" applyBorder="1" applyAlignment="1">
      <alignment/>
    </xf>
    <xf numFmtId="0" fontId="25" fillId="0" borderId="19" xfId="0" applyNumberFormat="1" applyFont="1" applyBorder="1" applyAlignment="1">
      <alignment/>
    </xf>
    <xf numFmtId="0" fontId="25" fillId="0" borderId="24" xfId="0" applyNumberFormat="1" applyFont="1" applyBorder="1" applyAlignment="1">
      <alignment horizontal="left"/>
    </xf>
    <xf numFmtId="0" fontId="0" fillId="0" borderId="0" xfId="0" applyNumberFormat="1" applyBorder="1" applyAlignment="1">
      <alignment/>
    </xf>
    <xf numFmtId="0" fontId="0" fillId="0" borderId="0" xfId="0" applyNumberFormat="1" applyAlignment="1">
      <alignment/>
    </xf>
    <xf numFmtId="0" fontId="25" fillId="0" borderId="24" xfId="0" applyFont="1" applyBorder="1" applyAlignment="1">
      <alignment horizontal="left"/>
    </xf>
    <xf numFmtId="0" fontId="0" fillId="0" borderId="0" xfId="0" applyBorder="1" applyAlignment="1">
      <alignment/>
    </xf>
    <xf numFmtId="0" fontId="25" fillId="0" borderId="19" xfId="0" applyFont="1" applyFill="1" applyBorder="1" applyAlignment="1">
      <alignment/>
    </xf>
    <xf numFmtId="0" fontId="25" fillId="0" borderId="24" xfId="0" applyFont="1" applyFill="1" applyBorder="1" applyAlignment="1">
      <alignment/>
    </xf>
    <xf numFmtId="0" fontId="0" fillId="0" borderId="0" xfId="0" applyFont="1" applyFill="1" applyBorder="1" applyAlignment="1">
      <alignment/>
    </xf>
    <xf numFmtId="0" fontId="25" fillId="0" borderId="19" xfId="0" applyFont="1" applyBorder="1" applyAlignment="1">
      <alignment/>
    </xf>
    <xf numFmtId="0" fontId="25" fillId="0" borderId="24" xfId="0" applyFont="1" applyBorder="1" applyAlignment="1">
      <alignment/>
    </xf>
    <xf numFmtId="3" fontId="0" fillId="0" borderId="0" xfId="0" applyNumberFormat="1" applyAlignment="1">
      <alignment/>
    </xf>
    <xf numFmtId="0" fontId="25" fillId="0" borderId="16" xfId="0" applyFont="1" applyBorder="1" applyAlignment="1">
      <alignment/>
    </xf>
    <xf numFmtId="0" fontId="25" fillId="0" borderId="14" xfId="0" applyFont="1" applyBorder="1" applyAlignment="1">
      <alignment horizontal="left"/>
    </xf>
    <xf numFmtId="0" fontId="25" fillId="0" borderId="25" xfId="0" applyFont="1" applyBorder="1" applyAlignment="1">
      <alignment horizontal="left"/>
    </xf>
    <xf numFmtId="0" fontId="22" fillId="0" borderId="26" xfId="0" applyFont="1" applyBorder="1" applyAlignment="1">
      <alignment horizontal="centerContinuous" vertical="center"/>
    </xf>
    <xf numFmtId="0" fontId="27" fillId="0" borderId="27" xfId="0" applyFont="1" applyBorder="1" applyAlignment="1">
      <alignment horizontal="centerContinuous" vertical="center"/>
    </xf>
    <xf numFmtId="0" fontId="23" fillId="0" borderId="27" xfId="0" applyFont="1" applyBorder="1" applyAlignment="1">
      <alignment horizontal="centerContinuous" vertical="center"/>
    </xf>
    <xf numFmtId="0" fontId="23" fillId="0" borderId="28" xfId="0" applyFont="1" applyBorder="1" applyAlignment="1">
      <alignment horizontal="centerContinuous" vertical="center"/>
    </xf>
    <xf numFmtId="0" fontId="24" fillId="18" borderId="29" xfId="0" applyFont="1" applyFill="1" applyBorder="1" applyAlignment="1">
      <alignment horizontal="left"/>
    </xf>
    <xf numFmtId="0" fontId="23" fillId="18" borderId="30" xfId="0" applyFont="1" applyFill="1" applyBorder="1" applyAlignment="1">
      <alignment horizontal="left"/>
    </xf>
    <xf numFmtId="0" fontId="23" fillId="18" borderId="31" xfId="0" applyFont="1" applyFill="1" applyBorder="1" applyAlignment="1">
      <alignment horizontal="centerContinuous"/>
    </xf>
    <xf numFmtId="0" fontId="24" fillId="18" borderId="30" xfId="0" applyFont="1" applyFill="1" applyBorder="1" applyAlignment="1">
      <alignment horizontal="centerContinuous"/>
    </xf>
    <xf numFmtId="0" fontId="23" fillId="18" borderId="30" xfId="0" applyFont="1" applyFill="1" applyBorder="1" applyAlignment="1">
      <alignment horizontal="centerContinuous"/>
    </xf>
    <xf numFmtId="0" fontId="23" fillId="0" borderId="32" xfId="0" applyFont="1" applyBorder="1" applyAlignment="1">
      <alignment/>
    </xf>
    <xf numFmtId="0" fontId="23" fillId="0" borderId="33" xfId="0" applyFont="1" applyBorder="1" applyAlignment="1">
      <alignment/>
    </xf>
    <xf numFmtId="3" fontId="23" fillId="0" borderId="15" xfId="0" applyNumberFormat="1" applyFont="1" applyBorder="1" applyAlignment="1">
      <alignment/>
    </xf>
    <xf numFmtId="0" fontId="23" fillId="0" borderId="11" xfId="0" applyFont="1" applyBorder="1" applyAlignment="1">
      <alignment/>
    </xf>
    <xf numFmtId="3" fontId="23" fillId="0" borderId="13" xfId="0" applyNumberFormat="1" applyFont="1" applyBorder="1" applyAlignment="1">
      <alignment/>
    </xf>
    <xf numFmtId="0" fontId="23" fillId="0" borderId="12" xfId="0" applyFont="1" applyBorder="1" applyAlignment="1">
      <alignment/>
    </xf>
    <xf numFmtId="3" fontId="23" fillId="0" borderId="18" xfId="0" applyNumberFormat="1" applyFont="1" applyBorder="1" applyAlignment="1">
      <alignment/>
    </xf>
    <xf numFmtId="0" fontId="23" fillId="0" borderId="17" xfId="0" applyFont="1" applyBorder="1" applyAlignment="1">
      <alignment/>
    </xf>
    <xf numFmtId="0" fontId="23" fillId="0" borderId="34" xfId="0" applyFont="1" applyBorder="1" applyAlignment="1">
      <alignment/>
    </xf>
    <xf numFmtId="0" fontId="23" fillId="0" borderId="33" xfId="0" applyFont="1" applyBorder="1" applyAlignment="1">
      <alignment shrinkToFit="1"/>
    </xf>
    <xf numFmtId="0" fontId="23" fillId="0" borderId="35" xfId="0" applyFont="1" applyBorder="1" applyAlignment="1">
      <alignment/>
    </xf>
    <xf numFmtId="0" fontId="23" fillId="0" borderId="21" xfId="0" applyFont="1" applyBorder="1" applyAlignment="1">
      <alignment/>
    </xf>
    <xf numFmtId="0" fontId="23" fillId="0" borderId="0" xfId="0" applyFont="1" applyBorder="1" applyAlignment="1">
      <alignment/>
    </xf>
    <xf numFmtId="3" fontId="23" fillId="0" borderId="36" xfId="0" applyNumberFormat="1" applyFont="1" applyBorder="1" applyAlignment="1">
      <alignment/>
    </xf>
    <xf numFmtId="0" fontId="23" fillId="0" borderId="37" xfId="0" applyFont="1" applyBorder="1" applyAlignment="1">
      <alignment/>
    </xf>
    <xf numFmtId="3" fontId="23" fillId="0" borderId="38" xfId="0" applyNumberFormat="1" applyFont="1" applyBorder="1" applyAlignment="1">
      <alignment/>
    </xf>
    <xf numFmtId="0" fontId="23" fillId="0" borderId="39" xfId="0" applyFont="1" applyBorder="1" applyAlignment="1">
      <alignment/>
    </xf>
    <xf numFmtId="0" fontId="24" fillId="18" borderId="11" xfId="0" applyFont="1" applyFill="1" applyBorder="1" applyAlignment="1">
      <alignment/>
    </xf>
    <xf numFmtId="0" fontId="24" fillId="18" borderId="13" xfId="0" applyFont="1" applyFill="1" applyBorder="1" applyAlignment="1">
      <alignment/>
    </xf>
    <xf numFmtId="0" fontId="24" fillId="18" borderId="12" xfId="0" applyFont="1" applyFill="1" applyBorder="1" applyAlignment="1">
      <alignment/>
    </xf>
    <xf numFmtId="0" fontId="24" fillId="18" borderId="40" xfId="0" applyFont="1" applyFill="1" applyBorder="1" applyAlignment="1">
      <alignment/>
    </xf>
    <xf numFmtId="0" fontId="24" fillId="18" borderId="41" xfId="0" applyFont="1" applyFill="1" applyBorder="1" applyAlignment="1">
      <alignment/>
    </xf>
    <xf numFmtId="0" fontId="23" fillId="0" borderId="22" xfId="0" applyFont="1" applyBorder="1" applyAlignment="1">
      <alignment/>
    </xf>
    <xf numFmtId="0" fontId="23" fillId="0" borderId="0" xfId="0" applyFont="1" applyAlignment="1">
      <alignment/>
    </xf>
    <xf numFmtId="0" fontId="23" fillId="0" borderId="42" xfId="0" applyFont="1" applyBorder="1" applyAlignment="1">
      <alignment/>
    </xf>
    <xf numFmtId="0" fontId="23" fillId="0" borderId="43" xfId="0" applyFont="1" applyBorder="1" applyAlignment="1">
      <alignment/>
    </xf>
    <xf numFmtId="0" fontId="23" fillId="0" borderId="0" xfId="0" applyFont="1" applyBorder="1" applyAlignment="1">
      <alignment horizontal="right"/>
    </xf>
    <xf numFmtId="168" fontId="23" fillId="0" borderId="0" xfId="0" applyNumberFormat="1" applyFont="1" applyBorder="1" applyAlignment="1">
      <alignment/>
    </xf>
    <xf numFmtId="0" fontId="23" fillId="0" borderId="0" xfId="0" applyFont="1" applyFill="1" applyBorder="1" applyAlignment="1">
      <alignment/>
    </xf>
    <xf numFmtId="0" fontId="23" fillId="0" borderId="44" xfId="0" applyFont="1" applyBorder="1" applyAlignment="1">
      <alignment/>
    </xf>
    <xf numFmtId="0" fontId="23" fillId="0" borderId="45" xfId="0" applyFont="1" applyBorder="1" applyAlignment="1">
      <alignment/>
    </xf>
    <xf numFmtId="0" fontId="23" fillId="0" borderId="46" xfId="0" applyFont="1" applyBorder="1" applyAlignment="1">
      <alignment/>
    </xf>
    <xf numFmtId="0" fontId="23" fillId="0" borderId="47" xfId="0" applyFont="1" applyBorder="1" applyAlignment="1">
      <alignment/>
    </xf>
    <xf numFmtId="166" fontId="23" fillId="0" borderId="48" xfId="0" applyNumberFormat="1" applyFont="1" applyBorder="1" applyAlignment="1">
      <alignment horizontal="right"/>
    </xf>
    <xf numFmtId="0" fontId="23" fillId="0" borderId="48" xfId="0" applyFont="1" applyBorder="1" applyAlignment="1">
      <alignment/>
    </xf>
    <xf numFmtId="0" fontId="23" fillId="0" borderId="18" xfId="0" applyFont="1" applyBorder="1" applyAlignment="1">
      <alignment/>
    </xf>
    <xf numFmtId="166" fontId="23" fillId="0" borderId="17" xfId="0" applyNumberFormat="1" applyFont="1" applyBorder="1" applyAlignment="1">
      <alignment horizontal="right"/>
    </xf>
    <xf numFmtId="0" fontId="27" fillId="18" borderId="37" xfId="0" applyFont="1" applyFill="1" applyBorder="1" applyAlignment="1">
      <alignment/>
    </xf>
    <xf numFmtId="0" fontId="27" fillId="18" borderId="38" xfId="0" applyFont="1" applyFill="1" applyBorder="1" applyAlignment="1">
      <alignment/>
    </xf>
    <xf numFmtId="0" fontId="27" fillId="18" borderId="39" xfId="0" applyFont="1" applyFill="1" applyBorder="1" applyAlignment="1">
      <alignment/>
    </xf>
    <xf numFmtId="0" fontId="28" fillId="0" borderId="0" xfId="0" applyFont="1" applyAlignment="1">
      <alignment/>
    </xf>
    <xf numFmtId="0" fontId="0" fillId="0" borderId="0" xfId="0" applyAlignment="1">
      <alignment/>
    </xf>
    <xf numFmtId="0" fontId="0" fillId="0" borderId="0" xfId="0" applyAlignment="1">
      <alignment vertical="justify"/>
    </xf>
    <xf numFmtId="49" fontId="24" fillId="0" borderId="49" xfId="47" applyNumberFormat="1" applyFont="1" applyBorder="1">
      <alignment/>
      <protection/>
    </xf>
    <xf numFmtId="49" fontId="23" fillId="0" borderId="49" xfId="47" applyNumberFormat="1" applyFont="1" applyBorder="1">
      <alignment/>
      <protection/>
    </xf>
    <xf numFmtId="49" fontId="23" fillId="0" borderId="49" xfId="47" applyNumberFormat="1" applyFont="1" applyBorder="1" applyAlignment="1">
      <alignment horizontal="right"/>
      <protection/>
    </xf>
    <xf numFmtId="0" fontId="23" fillId="0" borderId="50" xfId="47" applyFont="1" applyBorder="1">
      <alignment/>
      <protection/>
    </xf>
    <xf numFmtId="49" fontId="23" fillId="0" borderId="49" xfId="0" applyNumberFormat="1" applyFont="1" applyBorder="1" applyAlignment="1">
      <alignment horizontal="left"/>
    </xf>
    <xf numFmtId="0" fontId="23" fillId="0" borderId="51" xfId="0" applyNumberFormat="1" applyFont="1" applyBorder="1" applyAlignment="1">
      <alignment/>
    </xf>
    <xf numFmtId="49" fontId="24" fillId="0" borderId="52" xfId="47" applyNumberFormat="1" applyFont="1" applyBorder="1">
      <alignment/>
      <protection/>
    </xf>
    <xf numFmtId="49" fontId="23" fillId="0" borderId="52" xfId="47" applyNumberFormat="1" applyFont="1" applyBorder="1">
      <alignment/>
      <protection/>
    </xf>
    <xf numFmtId="49" fontId="23" fillId="0" borderId="52" xfId="47" applyNumberFormat="1" applyFont="1" applyBorder="1" applyAlignment="1">
      <alignment horizontal="right"/>
      <protection/>
    </xf>
    <xf numFmtId="49" fontId="22" fillId="0" borderId="0" xfId="0" applyNumberFormat="1" applyFont="1" applyAlignment="1">
      <alignment horizontal="centerContinuous"/>
    </xf>
    <xf numFmtId="0" fontId="22" fillId="0" borderId="0" xfId="0" applyFont="1" applyAlignment="1">
      <alignment horizontal="centerContinuous"/>
    </xf>
    <xf numFmtId="0" fontId="22" fillId="0" borderId="0" xfId="0" applyFont="1" applyBorder="1" applyAlignment="1">
      <alignment horizontal="centerContinuous"/>
    </xf>
    <xf numFmtId="49" fontId="24" fillId="18" borderId="29" xfId="0" applyNumberFormat="1" applyFont="1" applyFill="1" applyBorder="1" applyAlignment="1">
      <alignment horizontal="center"/>
    </xf>
    <xf numFmtId="0" fontId="24" fillId="18" borderId="30" xfId="0" applyFont="1" applyFill="1" applyBorder="1" applyAlignment="1">
      <alignment horizontal="center"/>
    </xf>
    <xf numFmtId="0" fontId="24" fillId="18" borderId="31" xfId="0" applyFont="1" applyFill="1" applyBorder="1" applyAlignment="1">
      <alignment horizontal="center"/>
    </xf>
    <xf numFmtId="0" fontId="24" fillId="18" borderId="53" xfId="0" applyFont="1" applyFill="1" applyBorder="1" applyAlignment="1">
      <alignment horizontal="center"/>
    </xf>
    <xf numFmtId="0" fontId="24" fillId="18" borderId="54" xfId="0" applyFont="1" applyFill="1" applyBorder="1" applyAlignment="1">
      <alignment horizontal="center"/>
    </xf>
    <xf numFmtId="0" fontId="24" fillId="18" borderId="55" xfId="0" applyFont="1" applyFill="1" applyBorder="1" applyAlignment="1">
      <alignment horizontal="center"/>
    </xf>
    <xf numFmtId="0" fontId="25" fillId="0" borderId="0" xfId="0" applyFont="1" applyBorder="1" applyAlignment="1">
      <alignment/>
    </xf>
    <xf numFmtId="3" fontId="23" fillId="0" borderId="43" xfId="0" applyNumberFormat="1" applyFont="1" applyBorder="1" applyAlignment="1">
      <alignment/>
    </xf>
    <xf numFmtId="0" fontId="24" fillId="18" borderId="29" xfId="0" applyFont="1" applyFill="1" applyBorder="1" applyAlignment="1">
      <alignment/>
    </xf>
    <xf numFmtId="0" fontId="24" fillId="18" borderId="30" xfId="0" applyFont="1" applyFill="1" applyBorder="1" applyAlignment="1">
      <alignment/>
    </xf>
    <xf numFmtId="3" fontId="24" fillId="18" borderId="31" xfId="0" applyNumberFormat="1" applyFont="1" applyFill="1" applyBorder="1" applyAlignment="1">
      <alignment/>
    </xf>
    <xf numFmtId="3" fontId="24" fillId="18" borderId="53" xfId="0" applyNumberFormat="1" applyFont="1" applyFill="1" applyBorder="1" applyAlignment="1">
      <alignment/>
    </xf>
    <xf numFmtId="3" fontId="24" fillId="18" borderId="54" xfId="0" applyNumberFormat="1" applyFont="1" applyFill="1" applyBorder="1" applyAlignment="1">
      <alignment/>
    </xf>
    <xf numFmtId="3" fontId="24" fillId="18" borderId="55" xfId="0" applyNumberFormat="1" applyFont="1" applyFill="1" applyBorder="1" applyAlignment="1">
      <alignment/>
    </xf>
    <xf numFmtId="0" fontId="1" fillId="0" borderId="0" xfId="0" applyFont="1" applyAlignment="1">
      <alignment/>
    </xf>
    <xf numFmtId="3" fontId="22" fillId="0" borderId="0" xfId="0" applyNumberFormat="1" applyFont="1" applyAlignment="1">
      <alignment horizontal="centerContinuous"/>
    </xf>
    <xf numFmtId="0" fontId="23" fillId="18" borderId="41" xfId="0" applyFont="1" applyFill="1" applyBorder="1" applyAlignment="1">
      <alignment/>
    </xf>
    <xf numFmtId="0" fontId="24" fillId="18" borderId="56" xfId="0" applyFont="1" applyFill="1" applyBorder="1" applyAlignment="1">
      <alignment horizontal="right"/>
    </xf>
    <xf numFmtId="0" fontId="24" fillId="18" borderId="13" xfId="0" applyFont="1" applyFill="1" applyBorder="1" applyAlignment="1">
      <alignment horizontal="right"/>
    </xf>
    <xf numFmtId="0" fontId="24" fillId="18" borderId="12" xfId="0" applyFont="1" applyFill="1" applyBorder="1" applyAlignment="1">
      <alignment horizontal="center"/>
    </xf>
    <xf numFmtId="4" fontId="26" fillId="18" borderId="13" xfId="0" applyNumberFormat="1" applyFont="1" applyFill="1" applyBorder="1" applyAlignment="1">
      <alignment horizontal="right"/>
    </xf>
    <xf numFmtId="4" fontId="26" fillId="18" borderId="41" xfId="0" applyNumberFormat="1" applyFont="1" applyFill="1" applyBorder="1" applyAlignment="1">
      <alignment horizontal="right"/>
    </xf>
    <xf numFmtId="0" fontId="23" fillId="0" borderId="25" xfId="0" applyFont="1" applyBorder="1" applyAlignment="1">
      <alignment/>
    </xf>
    <xf numFmtId="3" fontId="23" fillId="0" borderId="34" xfId="0" applyNumberFormat="1" applyFont="1" applyBorder="1" applyAlignment="1">
      <alignment horizontal="right"/>
    </xf>
    <xf numFmtId="166" fontId="23" fillId="0" borderId="19" xfId="0" applyNumberFormat="1" applyFont="1" applyBorder="1" applyAlignment="1">
      <alignment horizontal="right"/>
    </xf>
    <xf numFmtId="3" fontId="23" fillId="0" borderId="44" xfId="0" applyNumberFormat="1" applyFont="1" applyBorder="1" applyAlignment="1">
      <alignment horizontal="right"/>
    </xf>
    <xf numFmtId="4" fontId="23" fillId="0" borderId="33" xfId="0" applyNumberFormat="1" applyFont="1" applyBorder="1" applyAlignment="1">
      <alignment horizontal="right"/>
    </xf>
    <xf numFmtId="3" fontId="23" fillId="0" borderId="25" xfId="0" applyNumberFormat="1" applyFont="1" applyBorder="1" applyAlignment="1">
      <alignment horizontal="right"/>
    </xf>
    <xf numFmtId="0" fontId="23" fillId="18" borderId="37" xfId="0" applyFont="1" applyFill="1" applyBorder="1" applyAlignment="1">
      <alignment/>
    </xf>
    <xf numFmtId="0" fontId="24" fillId="18" borderId="38" xfId="0" applyFont="1" applyFill="1" applyBorder="1" applyAlignment="1">
      <alignment/>
    </xf>
    <xf numFmtId="0" fontId="23" fillId="18" borderId="38" xfId="0" applyFont="1" applyFill="1" applyBorder="1" applyAlignment="1">
      <alignment/>
    </xf>
    <xf numFmtId="4" fontId="23" fillId="18" borderId="57" xfId="0" applyNumberFormat="1" applyFont="1" applyFill="1" applyBorder="1" applyAlignment="1">
      <alignment/>
    </xf>
    <xf numFmtId="4" fontId="23" fillId="18" borderId="37" xfId="0" applyNumberFormat="1" applyFont="1" applyFill="1" applyBorder="1" applyAlignment="1">
      <alignment/>
    </xf>
    <xf numFmtId="4" fontId="23" fillId="18" borderId="38" xfId="0" applyNumberFormat="1" applyFont="1" applyFill="1" applyBorder="1" applyAlignment="1">
      <alignment/>
    </xf>
    <xf numFmtId="3" fontId="30" fillId="0" borderId="0" xfId="0" applyNumberFormat="1" applyFont="1" applyAlignment="1">
      <alignment/>
    </xf>
    <xf numFmtId="4" fontId="30" fillId="0" borderId="0" xfId="0" applyNumberFormat="1" applyFont="1" applyAlignment="1">
      <alignment/>
    </xf>
    <xf numFmtId="4" fontId="0" fillId="0" borderId="0" xfId="0" applyNumberFormat="1" applyAlignment="1">
      <alignment/>
    </xf>
    <xf numFmtId="0" fontId="0" fillId="0" borderId="0" xfId="47">
      <alignment/>
      <protection/>
    </xf>
    <xf numFmtId="0" fontId="23" fillId="0" borderId="0" xfId="47" applyFont="1">
      <alignment/>
      <protection/>
    </xf>
    <xf numFmtId="0" fontId="32" fillId="0" borderId="0" xfId="47" applyFont="1" applyAlignment="1">
      <alignment horizontal="centerContinuous"/>
      <protection/>
    </xf>
    <xf numFmtId="0" fontId="33" fillId="0" borderId="0" xfId="47" applyFont="1" applyAlignment="1">
      <alignment horizontal="centerContinuous"/>
      <protection/>
    </xf>
    <xf numFmtId="0" fontId="33" fillId="0" borderId="0" xfId="47" applyFont="1" applyAlignment="1">
      <alignment horizontal="right"/>
      <protection/>
    </xf>
    <xf numFmtId="0" fontId="23" fillId="0" borderId="49" xfId="47" applyFont="1" applyBorder="1">
      <alignment/>
      <protection/>
    </xf>
    <xf numFmtId="0" fontId="25" fillId="0" borderId="50" xfId="47" applyFont="1" applyBorder="1" applyAlignment="1">
      <alignment horizontal="right"/>
      <protection/>
    </xf>
    <xf numFmtId="49" fontId="23" fillId="0" borderId="49" xfId="47" applyNumberFormat="1" applyFont="1" applyBorder="1" applyAlignment="1">
      <alignment horizontal="left"/>
      <protection/>
    </xf>
    <xf numFmtId="0" fontId="23" fillId="0" borderId="51" xfId="47" applyFont="1" applyBorder="1">
      <alignment/>
      <protection/>
    </xf>
    <xf numFmtId="0" fontId="23" fillId="0" borderId="52" xfId="47" applyFont="1" applyBorder="1">
      <alignment/>
      <protection/>
    </xf>
    <xf numFmtId="0" fontId="25" fillId="0" borderId="0" xfId="47" applyFont="1">
      <alignment/>
      <protection/>
    </xf>
    <xf numFmtId="0" fontId="23" fillId="0" borderId="0" xfId="47" applyFont="1" applyAlignment="1">
      <alignment horizontal="right"/>
      <protection/>
    </xf>
    <xf numFmtId="0" fontId="23" fillId="0" borderId="0" xfId="47" applyFont="1" applyAlignment="1">
      <alignment/>
      <protection/>
    </xf>
    <xf numFmtId="49" fontId="25" fillId="18" borderId="19" xfId="47" applyNumberFormat="1" applyFont="1" applyFill="1" applyBorder="1">
      <alignment/>
      <protection/>
    </xf>
    <xf numFmtId="0" fontId="25" fillId="18" borderId="17" xfId="47" applyFont="1" applyFill="1" applyBorder="1" applyAlignment="1">
      <alignment horizontal="center"/>
      <protection/>
    </xf>
    <xf numFmtId="0" fontId="25" fillId="18" borderId="17" xfId="47" applyNumberFormat="1" applyFont="1" applyFill="1" applyBorder="1" applyAlignment="1">
      <alignment horizontal="center"/>
      <protection/>
    </xf>
    <xf numFmtId="0" fontId="25" fillId="18" borderId="19" xfId="47" applyFont="1" applyFill="1" applyBorder="1" applyAlignment="1">
      <alignment horizontal="center"/>
      <protection/>
    </xf>
    <xf numFmtId="0" fontId="24" fillId="0" borderId="58" xfId="47" applyFont="1" applyBorder="1" applyAlignment="1">
      <alignment horizontal="center"/>
      <protection/>
    </xf>
    <xf numFmtId="49" fontId="24" fillId="0" borderId="58" xfId="47" applyNumberFormat="1" applyFont="1" applyBorder="1" applyAlignment="1">
      <alignment horizontal="left"/>
      <protection/>
    </xf>
    <xf numFmtId="0" fontId="24" fillId="0" borderId="59" xfId="47" applyFont="1" applyBorder="1">
      <alignment/>
      <protection/>
    </xf>
    <xf numFmtId="0" fontId="23" fillId="0" borderId="18" xfId="47" applyFont="1" applyBorder="1" applyAlignment="1">
      <alignment horizontal="center"/>
      <protection/>
    </xf>
    <xf numFmtId="0" fontId="23" fillId="0" borderId="18" xfId="47" applyNumberFormat="1" applyFont="1" applyBorder="1" applyAlignment="1">
      <alignment horizontal="right"/>
      <protection/>
    </xf>
    <xf numFmtId="0" fontId="23" fillId="0" borderId="17" xfId="47" applyNumberFormat="1" applyFont="1" applyBorder="1">
      <alignment/>
      <protection/>
    </xf>
    <xf numFmtId="0" fontId="0" fillId="0" borderId="0" xfId="47" applyNumberFormat="1">
      <alignment/>
      <protection/>
    </xf>
    <xf numFmtId="0" fontId="34" fillId="0" borderId="0" xfId="47" applyFont="1">
      <alignment/>
      <protection/>
    </xf>
    <xf numFmtId="0" fontId="35" fillId="0" borderId="60" xfId="47" applyFont="1" applyBorder="1" applyAlignment="1">
      <alignment horizontal="center" vertical="top"/>
      <protection/>
    </xf>
    <xf numFmtId="49" fontId="35" fillId="0" borderId="60" xfId="47" applyNumberFormat="1" applyFont="1" applyBorder="1" applyAlignment="1">
      <alignment horizontal="left" vertical="top"/>
      <protection/>
    </xf>
    <xf numFmtId="0" fontId="35" fillId="0" borderId="60" xfId="47" applyFont="1" applyBorder="1" applyAlignment="1">
      <alignment vertical="top" wrapText="1"/>
      <protection/>
    </xf>
    <xf numFmtId="49" fontId="35" fillId="0" borderId="60" xfId="47" applyNumberFormat="1" applyFont="1" applyBorder="1" applyAlignment="1">
      <alignment horizontal="center" shrinkToFit="1"/>
      <protection/>
    </xf>
    <xf numFmtId="4" fontId="35" fillId="0" borderId="60" xfId="47" applyNumberFormat="1" applyFont="1" applyBorder="1" applyAlignment="1">
      <alignment horizontal="right"/>
      <protection/>
    </xf>
    <xf numFmtId="4" fontId="35" fillId="0" borderId="60" xfId="47" applyNumberFormat="1" applyFont="1" applyBorder="1">
      <alignment/>
      <protection/>
    </xf>
    <xf numFmtId="0" fontId="34" fillId="0" borderId="0" xfId="47" applyFont="1">
      <alignment/>
      <protection/>
    </xf>
    <xf numFmtId="0" fontId="23" fillId="18" borderId="19" xfId="47" applyFont="1" applyFill="1" applyBorder="1" applyAlignment="1">
      <alignment horizontal="center"/>
      <protection/>
    </xf>
    <xf numFmtId="49" fontId="36" fillId="18" borderId="19" xfId="47" applyNumberFormat="1" applyFont="1" applyFill="1" applyBorder="1" applyAlignment="1">
      <alignment horizontal="left"/>
      <protection/>
    </xf>
    <xf numFmtId="0" fontId="36" fillId="18" borderId="59" xfId="47" applyFont="1" applyFill="1" applyBorder="1">
      <alignment/>
      <protection/>
    </xf>
    <xf numFmtId="0" fontId="23" fillId="18" borderId="18" xfId="47" applyFont="1" applyFill="1" applyBorder="1" applyAlignment="1">
      <alignment horizontal="center"/>
      <protection/>
    </xf>
    <xf numFmtId="4" fontId="23" fillId="18" borderId="18" xfId="47" applyNumberFormat="1" applyFont="1" applyFill="1" applyBorder="1" applyAlignment="1">
      <alignment horizontal="right"/>
      <protection/>
    </xf>
    <xf numFmtId="4" fontId="23" fillId="18" borderId="17" xfId="47" applyNumberFormat="1" applyFont="1" applyFill="1" applyBorder="1" applyAlignment="1">
      <alignment horizontal="right"/>
      <protection/>
    </xf>
    <xf numFmtId="4" fontId="24" fillId="18" borderId="19" xfId="47" applyNumberFormat="1" applyFont="1" applyFill="1" applyBorder="1">
      <alignment/>
      <protection/>
    </xf>
    <xf numFmtId="3" fontId="0" fillId="0" borderId="0" xfId="47" applyNumberFormat="1">
      <alignment/>
      <protection/>
    </xf>
    <xf numFmtId="0" fontId="0" fillId="0" borderId="0" xfId="47" applyBorder="1">
      <alignment/>
      <protection/>
    </xf>
    <xf numFmtId="0" fontId="37" fillId="0" borderId="0" xfId="47" applyFont="1" applyAlignment="1">
      <alignment/>
      <protection/>
    </xf>
    <xf numFmtId="0" fontId="0" fillId="0" borderId="0" xfId="47" applyAlignment="1">
      <alignment horizontal="right"/>
      <protection/>
    </xf>
    <xf numFmtId="0" fontId="38" fillId="0" borderId="0" xfId="47" applyFont="1" applyBorder="1">
      <alignment/>
      <protection/>
    </xf>
    <xf numFmtId="3" fontId="38" fillId="0" borderId="0" xfId="47" applyNumberFormat="1" applyFont="1" applyBorder="1" applyAlignment="1">
      <alignment horizontal="right"/>
      <protection/>
    </xf>
    <xf numFmtId="4" fontId="38" fillId="0" borderId="0" xfId="47" applyNumberFormat="1" applyFont="1" applyBorder="1">
      <alignment/>
      <protection/>
    </xf>
    <xf numFmtId="0" fontId="37" fillId="0" borderId="0" xfId="47" applyFont="1" applyBorder="1" applyAlignment="1">
      <alignment/>
      <protection/>
    </xf>
    <xf numFmtId="0" fontId="0" fillId="0" borderId="0" xfId="47" applyBorder="1" applyAlignment="1">
      <alignment horizontal="right"/>
      <protection/>
    </xf>
    <xf numFmtId="49" fontId="25" fillId="0" borderId="21" xfId="0" applyNumberFormat="1" applyFont="1" applyBorder="1" applyAlignment="1">
      <alignment/>
    </xf>
    <xf numFmtId="3" fontId="23" fillId="0" borderId="22" xfId="0" applyNumberFormat="1" applyFont="1" applyBorder="1" applyAlignment="1">
      <alignment/>
    </xf>
    <xf numFmtId="3" fontId="23" fillId="0" borderId="58" xfId="0" applyNumberFormat="1" applyFont="1" applyBorder="1" applyAlignment="1">
      <alignment/>
    </xf>
    <xf numFmtId="3" fontId="23" fillId="0" borderId="61" xfId="0" applyNumberFormat="1" applyFont="1" applyBorder="1" applyAlignment="1">
      <alignment/>
    </xf>
    <xf numFmtId="0" fontId="0" fillId="0" borderId="0" xfId="0" applyAlignment="1">
      <alignment horizontal="left" wrapText="1"/>
    </xf>
    <xf numFmtId="0" fontId="29" fillId="0" borderId="0" xfId="0" applyFont="1" applyAlignment="1">
      <alignment horizontal="left" vertical="top" wrapText="1"/>
    </xf>
    <xf numFmtId="0" fontId="25" fillId="0" borderId="19" xfId="0" applyFont="1" applyBorder="1" applyAlignment="1">
      <alignment horizontal="left"/>
    </xf>
    <xf numFmtId="0" fontId="25" fillId="0" borderId="59" xfId="0" applyFont="1" applyBorder="1" applyAlignment="1">
      <alignment horizontal="left"/>
    </xf>
    <xf numFmtId="0" fontId="25" fillId="0" borderId="19" xfId="0" applyFont="1" applyBorder="1" applyAlignment="1">
      <alignment horizontal="center"/>
    </xf>
    <xf numFmtId="0" fontId="23" fillId="0" borderId="37" xfId="0" applyFont="1" applyBorder="1" applyAlignment="1">
      <alignment horizontal="center" shrinkToFit="1"/>
    </xf>
    <xf numFmtId="0" fontId="23" fillId="0" borderId="39" xfId="0" applyFont="1" applyBorder="1" applyAlignment="1">
      <alignment horizontal="center" shrinkToFit="1"/>
    </xf>
    <xf numFmtId="167" fontId="23" fillId="0" borderId="59" xfId="0" applyNumberFormat="1" applyFont="1" applyBorder="1" applyAlignment="1">
      <alignment horizontal="right" indent="2"/>
    </xf>
    <xf numFmtId="167" fontId="23" fillId="0" borderId="24" xfId="0" applyNumberFormat="1" applyFont="1" applyBorder="1" applyAlignment="1">
      <alignment horizontal="right" indent="2"/>
    </xf>
    <xf numFmtId="167" fontId="27" fillId="18" borderId="62" xfId="0" applyNumberFormat="1" applyFont="1" applyFill="1" applyBorder="1" applyAlignment="1">
      <alignment horizontal="right" indent="2"/>
    </xf>
    <xf numFmtId="167" fontId="27" fillId="18" borderId="57" xfId="0" applyNumberFormat="1" applyFont="1" applyFill="1" applyBorder="1" applyAlignment="1">
      <alignment horizontal="right" indent="2"/>
    </xf>
    <xf numFmtId="3" fontId="24" fillId="18" borderId="38" xfId="0" applyNumberFormat="1" applyFont="1" applyFill="1" applyBorder="1" applyAlignment="1">
      <alignment horizontal="right"/>
    </xf>
    <xf numFmtId="3" fontId="24" fillId="18" borderId="57" xfId="0" applyNumberFormat="1" applyFont="1" applyFill="1" applyBorder="1" applyAlignment="1">
      <alignment horizontal="right"/>
    </xf>
    <xf numFmtId="0" fontId="23" fillId="0" borderId="63" xfId="47" applyFont="1" applyBorder="1" applyAlignment="1">
      <alignment horizontal="center"/>
      <protection/>
    </xf>
    <xf numFmtId="0" fontId="23" fillId="0" borderId="64" xfId="47" applyFont="1" applyBorder="1" applyAlignment="1">
      <alignment horizontal="center"/>
      <protection/>
    </xf>
    <xf numFmtId="0" fontId="23" fillId="0" borderId="65" xfId="47" applyFont="1" applyBorder="1" applyAlignment="1">
      <alignment horizontal="center"/>
      <protection/>
    </xf>
    <xf numFmtId="0" fontId="23" fillId="0" borderId="66" xfId="47" applyFont="1" applyBorder="1" applyAlignment="1">
      <alignment horizontal="center"/>
      <protection/>
    </xf>
    <xf numFmtId="0" fontId="23" fillId="0" borderId="67" xfId="47" applyFont="1" applyBorder="1" applyAlignment="1">
      <alignment horizontal="left"/>
      <protection/>
    </xf>
    <xf numFmtId="0" fontId="23" fillId="0" borderId="52" xfId="47" applyFont="1" applyBorder="1" applyAlignment="1">
      <alignment horizontal="left"/>
      <protection/>
    </xf>
    <xf numFmtId="0" fontId="23" fillId="0" borderId="68" xfId="47" applyFont="1" applyBorder="1" applyAlignment="1">
      <alignment horizontal="left"/>
      <protection/>
    </xf>
    <xf numFmtId="0" fontId="31" fillId="0" borderId="0" xfId="47" applyFont="1" applyAlignment="1">
      <alignment horizontal="center"/>
      <protection/>
    </xf>
    <xf numFmtId="49" fontId="23" fillId="0" borderId="65" xfId="47" applyNumberFormat="1" applyFont="1" applyBorder="1" applyAlignment="1">
      <alignment horizontal="center"/>
      <protection/>
    </xf>
    <xf numFmtId="0" fontId="23" fillId="0" borderId="67" xfId="47" applyFont="1" applyBorder="1" applyAlignment="1">
      <alignment horizontal="center" shrinkToFit="1"/>
      <protection/>
    </xf>
    <xf numFmtId="0" fontId="23" fillId="0" borderId="52" xfId="47" applyFont="1" applyBorder="1" applyAlignment="1">
      <alignment horizontal="center" shrinkToFit="1"/>
      <protection/>
    </xf>
    <xf numFmtId="0" fontId="23" fillId="0" borderId="68" xfId="47" applyFont="1" applyBorder="1" applyAlignment="1">
      <alignment horizontal="center" shrinkToFi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POL.XLS"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55"/>
  <sheetViews>
    <sheetView zoomScalePageLayoutView="0" workbookViewId="0" topLeftCell="A1">
      <selection activeCell="A1" sqref="A1"/>
    </sheetView>
  </sheetViews>
  <sheetFormatPr defaultColWidth="9.00390625" defaultRowHeight="12.75"/>
  <cols>
    <col min="1" max="1" width="2.00390625" style="0" customWidth="1"/>
    <col min="2" max="2" width="15.00390625" style="0" customWidth="1"/>
    <col min="3" max="3" width="15.875" style="0" customWidth="1"/>
    <col min="4" max="4" width="14.625" style="0" customWidth="1"/>
    <col min="5" max="5" width="13.625" style="0" customWidth="1"/>
    <col min="6" max="6" width="16.625" style="0" customWidth="1"/>
    <col min="7" max="7" width="15.25390625" style="0" customWidth="1"/>
  </cols>
  <sheetData>
    <row r="1" spans="1:7" ht="24.75" customHeight="1" thickBot="1">
      <c r="A1" s="1" t="s">
        <v>76</v>
      </c>
      <c r="B1" s="2"/>
      <c r="C1" s="2"/>
      <c r="D1" s="2"/>
      <c r="E1" s="2"/>
      <c r="F1" s="2"/>
      <c r="G1" s="2"/>
    </row>
    <row r="2" spans="1:7" ht="12.75" customHeight="1">
      <c r="A2" s="3" t="s">
        <v>0</v>
      </c>
      <c r="B2" s="4"/>
      <c r="C2" s="5" t="str">
        <f>Rekapitulace!H1</f>
        <v>038</v>
      </c>
      <c r="D2" s="5" t="str">
        <f>Rekapitulace!G2</f>
        <v>Místní komunikace I</v>
      </c>
      <c r="E2" s="6"/>
      <c r="F2" s="7" t="s">
        <v>1</v>
      </c>
      <c r="G2" s="8"/>
    </row>
    <row r="3" spans="1:7" ht="3" customHeight="1" hidden="1">
      <c r="A3" s="9"/>
      <c r="B3" s="10"/>
      <c r="C3" s="11"/>
      <c r="D3" s="11"/>
      <c r="E3" s="12"/>
      <c r="F3" s="13"/>
      <c r="G3" s="14"/>
    </row>
    <row r="4" spans="1:7" ht="12" customHeight="1">
      <c r="A4" s="15" t="s">
        <v>2</v>
      </c>
      <c r="B4" s="10"/>
      <c r="C4" s="11" t="s">
        <v>3</v>
      </c>
      <c r="D4" s="11"/>
      <c r="E4" s="12"/>
      <c r="F4" s="13" t="s">
        <v>4</v>
      </c>
      <c r="G4" s="16"/>
    </row>
    <row r="5" spans="1:7" ht="12.75" customHeight="1">
      <c r="A5" s="17" t="s">
        <v>80</v>
      </c>
      <c r="B5" s="18"/>
      <c r="C5" s="19" t="s">
        <v>81</v>
      </c>
      <c r="D5" s="20"/>
      <c r="E5" s="18"/>
      <c r="F5" s="13" t="s">
        <v>6</v>
      </c>
      <c r="G5" s="14"/>
    </row>
    <row r="6" spans="1:15" ht="12.75" customHeight="1">
      <c r="A6" s="15" t="s">
        <v>7</v>
      </c>
      <c r="B6" s="10"/>
      <c r="C6" s="11" t="s">
        <v>8</v>
      </c>
      <c r="D6" s="11"/>
      <c r="E6" s="12"/>
      <c r="F6" s="21" t="s">
        <v>9</v>
      </c>
      <c r="G6" s="22"/>
      <c r="O6" s="23"/>
    </row>
    <row r="7" spans="1:7" ht="12.75" customHeight="1">
      <c r="A7" s="24" t="s">
        <v>78</v>
      </c>
      <c r="B7" s="25"/>
      <c r="C7" s="26" t="s">
        <v>79</v>
      </c>
      <c r="D7" s="27"/>
      <c r="E7" s="27"/>
      <c r="F7" s="28" t="s">
        <v>10</v>
      </c>
      <c r="G7" s="22">
        <f>IF(PocetMJ=0,,ROUND((F30+F32)/PocetMJ,1))</f>
        <v>0</v>
      </c>
    </row>
    <row r="8" spans="1:9" ht="12.75">
      <c r="A8" s="29" t="s">
        <v>11</v>
      </c>
      <c r="B8" s="13"/>
      <c r="C8" s="200"/>
      <c r="D8" s="200"/>
      <c r="E8" s="201"/>
      <c r="F8" s="30" t="s">
        <v>12</v>
      </c>
      <c r="G8" s="31"/>
      <c r="H8" s="32"/>
      <c r="I8" s="33"/>
    </row>
    <row r="9" spans="1:8" ht="12.75">
      <c r="A9" s="29" t="s">
        <v>13</v>
      </c>
      <c r="B9" s="13"/>
      <c r="C9" s="200">
        <f>Projektant</f>
        <v>0</v>
      </c>
      <c r="D9" s="200"/>
      <c r="E9" s="201"/>
      <c r="F9" s="13"/>
      <c r="G9" s="34"/>
      <c r="H9" s="35"/>
    </row>
    <row r="10" spans="1:8" ht="12.75">
      <c r="A10" s="29" t="s">
        <v>14</v>
      </c>
      <c r="B10" s="13"/>
      <c r="C10" s="200" t="s">
        <v>180</v>
      </c>
      <c r="D10" s="200"/>
      <c r="E10" s="200"/>
      <c r="F10" s="36"/>
      <c r="G10" s="37"/>
      <c r="H10" s="38"/>
    </row>
    <row r="11" spans="1:57" ht="13.5" customHeight="1">
      <c r="A11" s="29" t="s">
        <v>15</v>
      </c>
      <c r="B11" s="13"/>
      <c r="C11" s="200" t="s">
        <v>179</v>
      </c>
      <c r="D11" s="200"/>
      <c r="E11" s="200"/>
      <c r="F11" s="39" t="s">
        <v>16</v>
      </c>
      <c r="G11" s="40" t="s">
        <v>78</v>
      </c>
      <c r="H11" s="35"/>
      <c r="BA11" s="41"/>
      <c r="BB11" s="41"/>
      <c r="BC11" s="41"/>
      <c r="BD11" s="41"/>
      <c r="BE11" s="41"/>
    </row>
    <row r="12" spans="1:8" ht="12.75" customHeight="1">
      <c r="A12" s="42" t="s">
        <v>17</v>
      </c>
      <c r="B12" s="10"/>
      <c r="C12" s="202"/>
      <c r="D12" s="202"/>
      <c r="E12" s="202"/>
      <c r="F12" s="43" t="s">
        <v>18</v>
      </c>
      <c r="G12" s="44"/>
      <c r="H12" s="35"/>
    </row>
    <row r="13" spans="1:8" ht="28.5" customHeight="1" thickBot="1">
      <c r="A13" s="45" t="s">
        <v>19</v>
      </c>
      <c r="B13" s="46"/>
      <c r="C13" s="46"/>
      <c r="D13" s="46"/>
      <c r="E13" s="47"/>
      <c r="F13" s="47"/>
      <c r="G13" s="48"/>
      <c r="H13" s="35"/>
    </row>
    <row r="14" spans="1:7" ht="17.25" customHeight="1" thickBot="1">
      <c r="A14" s="49" t="s">
        <v>20</v>
      </c>
      <c r="B14" s="50"/>
      <c r="C14" s="51"/>
      <c r="D14" s="52" t="s">
        <v>21</v>
      </c>
      <c r="E14" s="53"/>
      <c r="F14" s="53"/>
      <c r="G14" s="51"/>
    </row>
    <row r="15" spans="1:7" ht="15.75" customHeight="1">
      <c r="A15" s="54"/>
      <c r="B15" s="55" t="s">
        <v>22</v>
      </c>
      <c r="C15" s="56">
        <f>HSV</f>
        <v>0</v>
      </c>
      <c r="D15" s="57" t="str">
        <f>Rekapitulace!A19</f>
        <v>Ztížené výrobní podmínky</v>
      </c>
      <c r="E15" s="58"/>
      <c r="F15" s="59"/>
      <c r="G15" s="56">
        <f>Rekapitulace!I19</f>
        <v>0</v>
      </c>
    </row>
    <row r="16" spans="1:7" ht="15.75" customHeight="1">
      <c r="A16" s="54" t="s">
        <v>23</v>
      </c>
      <c r="B16" s="55" t="s">
        <v>24</v>
      </c>
      <c r="C16" s="56">
        <f>PSV</f>
        <v>0</v>
      </c>
      <c r="D16" s="9" t="str">
        <f>Rekapitulace!A20</f>
        <v>Oborová přirážka</v>
      </c>
      <c r="E16" s="60"/>
      <c r="F16" s="61"/>
      <c r="G16" s="56">
        <f>Rekapitulace!I20</f>
        <v>0</v>
      </c>
    </row>
    <row r="17" spans="1:7" ht="15.75" customHeight="1">
      <c r="A17" s="54" t="s">
        <v>25</v>
      </c>
      <c r="B17" s="55" t="s">
        <v>26</v>
      </c>
      <c r="C17" s="56">
        <f>Mont</f>
        <v>0</v>
      </c>
      <c r="D17" s="9" t="str">
        <f>Rekapitulace!A21</f>
        <v>Přesun stavebních kapacit</v>
      </c>
      <c r="E17" s="60"/>
      <c r="F17" s="61"/>
      <c r="G17" s="56">
        <f>Rekapitulace!I21</f>
        <v>0</v>
      </c>
    </row>
    <row r="18" spans="1:7" ht="15.75" customHeight="1">
      <c r="A18" s="62" t="s">
        <v>27</v>
      </c>
      <c r="B18" s="63" t="s">
        <v>28</v>
      </c>
      <c r="C18" s="56">
        <f>Dodavka</f>
        <v>0</v>
      </c>
      <c r="D18" s="9" t="str">
        <f>Rekapitulace!A22</f>
        <v>Mimostaveništní doprava</v>
      </c>
      <c r="E18" s="60"/>
      <c r="F18" s="61"/>
      <c r="G18" s="56">
        <f>Rekapitulace!I22</f>
        <v>0</v>
      </c>
    </row>
    <row r="19" spans="1:7" ht="15.75" customHeight="1">
      <c r="A19" s="64" t="s">
        <v>29</v>
      </c>
      <c r="B19" s="55"/>
      <c r="C19" s="56">
        <f>SUM(C15:C18)</f>
        <v>0</v>
      </c>
      <c r="D19" s="9" t="str">
        <f>Rekapitulace!A23</f>
        <v>Zařízení staveniště</v>
      </c>
      <c r="E19" s="60"/>
      <c r="F19" s="61"/>
      <c r="G19" s="56">
        <f>Rekapitulace!I23</f>
        <v>0</v>
      </c>
    </row>
    <row r="20" spans="1:7" ht="15.75" customHeight="1">
      <c r="A20" s="64"/>
      <c r="B20" s="55"/>
      <c r="C20" s="56"/>
      <c r="D20" s="9" t="str">
        <f>Rekapitulace!A24</f>
        <v>Provoz investora</v>
      </c>
      <c r="E20" s="60"/>
      <c r="F20" s="61"/>
      <c r="G20" s="56">
        <f>Rekapitulace!I24</f>
        <v>0</v>
      </c>
    </row>
    <row r="21" spans="1:7" ht="15.75" customHeight="1">
      <c r="A21" s="64" t="s">
        <v>30</v>
      </c>
      <c r="B21" s="55"/>
      <c r="C21" s="56">
        <f>HZS</f>
        <v>0</v>
      </c>
      <c r="D21" s="9" t="str">
        <f>Rekapitulace!A25</f>
        <v>Kompletační činnost (IČD)</v>
      </c>
      <c r="E21" s="60"/>
      <c r="F21" s="61"/>
      <c r="G21" s="56">
        <f>Rekapitulace!I25</f>
        <v>0</v>
      </c>
    </row>
    <row r="22" spans="1:7" ht="15.75" customHeight="1">
      <c r="A22" s="65" t="s">
        <v>31</v>
      </c>
      <c r="B22" s="66"/>
      <c r="C22" s="56">
        <f>C19+C21</f>
        <v>0</v>
      </c>
      <c r="D22" s="9" t="s">
        <v>32</v>
      </c>
      <c r="E22" s="60"/>
      <c r="F22" s="61"/>
      <c r="G22" s="56">
        <f>G23-SUM(G15:G21)</f>
        <v>0</v>
      </c>
    </row>
    <row r="23" spans="1:7" ht="15.75" customHeight="1" thickBot="1">
      <c r="A23" s="203" t="s">
        <v>33</v>
      </c>
      <c r="B23" s="204"/>
      <c r="C23" s="67">
        <f>C22+G23</f>
        <v>0</v>
      </c>
      <c r="D23" s="68" t="s">
        <v>34</v>
      </c>
      <c r="E23" s="69"/>
      <c r="F23" s="70"/>
      <c r="G23" s="56">
        <f>VRN</f>
        <v>0</v>
      </c>
    </row>
    <row r="24" spans="1:7" ht="12.75">
      <c r="A24" s="71" t="s">
        <v>35</v>
      </c>
      <c r="B24" s="72"/>
      <c r="C24" s="73"/>
      <c r="D24" s="72" t="s">
        <v>36</v>
      </c>
      <c r="E24" s="72"/>
      <c r="F24" s="74" t="s">
        <v>37</v>
      </c>
      <c r="G24" s="75"/>
    </row>
    <row r="25" spans="1:7" ht="12.75">
      <c r="A25" s="65" t="s">
        <v>38</v>
      </c>
      <c r="B25" s="66"/>
      <c r="C25" s="76"/>
      <c r="D25" s="66" t="s">
        <v>38</v>
      </c>
      <c r="E25" s="77"/>
      <c r="F25" s="78" t="s">
        <v>38</v>
      </c>
      <c r="G25" s="79"/>
    </row>
    <row r="26" spans="1:7" ht="37.5" customHeight="1">
      <c r="A26" s="65" t="s">
        <v>39</v>
      </c>
      <c r="B26" s="80"/>
      <c r="C26" s="76"/>
      <c r="D26" s="66" t="s">
        <v>39</v>
      </c>
      <c r="E26" s="77"/>
      <c r="F26" s="78" t="s">
        <v>39</v>
      </c>
      <c r="G26" s="79"/>
    </row>
    <row r="27" spans="1:7" ht="12.75">
      <c r="A27" s="65"/>
      <c r="B27" s="81"/>
      <c r="C27" s="76"/>
      <c r="D27" s="66"/>
      <c r="E27" s="77"/>
      <c r="F27" s="78"/>
      <c r="G27" s="79"/>
    </row>
    <row r="28" spans="1:7" ht="12.75">
      <c r="A28" s="65" t="s">
        <v>40</v>
      </c>
      <c r="B28" s="66"/>
      <c r="C28" s="76"/>
      <c r="D28" s="78" t="s">
        <v>41</v>
      </c>
      <c r="E28" s="76"/>
      <c r="F28" s="82" t="s">
        <v>41</v>
      </c>
      <c r="G28" s="79"/>
    </row>
    <row r="29" spans="1:7" ht="69" customHeight="1">
      <c r="A29" s="65"/>
      <c r="B29" s="66"/>
      <c r="C29" s="83"/>
      <c r="D29" s="84"/>
      <c r="E29" s="83"/>
      <c r="F29" s="66"/>
      <c r="G29" s="79"/>
    </row>
    <row r="30" spans="1:7" ht="12.75">
      <c r="A30" s="85" t="s">
        <v>42</v>
      </c>
      <c r="B30" s="86"/>
      <c r="C30" s="87">
        <v>20</v>
      </c>
      <c r="D30" s="86" t="s">
        <v>43</v>
      </c>
      <c r="E30" s="88"/>
      <c r="F30" s="205">
        <f>C23-F32</f>
        <v>0</v>
      </c>
      <c r="G30" s="206"/>
    </row>
    <row r="31" spans="1:7" ht="12.75">
      <c r="A31" s="85" t="s">
        <v>44</v>
      </c>
      <c r="B31" s="86"/>
      <c r="C31" s="87">
        <f>SazbaDPH1</f>
        <v>20</v>
      </c>
      <c r="D31" s="86" t="s">
        <v>45</v>
      </c>
      <c r="E31" s="88"/>
      <c r="F31" s="205">
        <f>ROUND(PRODUCT(F30,C31/100),0)</f>
        <v>0</v>
      </c>
      <c r="G31" s="206"/>
    </row>
    <row r="32" spans="1:7" ht="12.75">
      <c r="A32" s="85" t="s">
        <v>42</v>
      </c>
      <c r="B32" s="86"/>
      <c r="C32" s="87">
        <v>0</v>
      </c>
      <c r="D32" s="86" t="s">
        <v>45</v>
      </c>
      <c r="E32" s="88"/>
      <c r="F32" s="205">
        <v>0</v>
      </c>
      <c r="G32" s="206"/>
    </row>
    <row r="33" spans="1:7" ht="12.75">
      <c r="A33" s="85" t="s">
        <v>44</v>
      </c>
      <c r="B33" s="89"/>
      <c r="C33" s="90">
        <f>SazbaDPH2</f>
        <v>0</v>
      </c>
      <c r="D33" s="86" t="s">
        <v>45</v>
      </c>
      <c r="E33" s="61"/>
      <c r="F33" s="205">
        <f>ROUND(PRODUCT(F32,C33/100),0)</f>
        <v>0</v>
      </c>
      <c r="G33" s="206"/>
    </row>
    <row r="34" spans="1:7" s="94" customFormat="1" ht="19.5" customHeight="1" thickBot="1">
      <c r="A34" s="91" t="s">
        <v>46</v>
      </c>
      <c r="B34" s="92"/>
      <c r="C34" s="92"/>
      <c r="D34" s="92"/>
      <c r="E34" s="93"/>
      <c r="F34" s="207">
        <f>ROUND(SUM(F30:F33),0)</f>
        <v>0</v>
      </c>
      <c r="G34" s="208"/>
    </row>
    <row r="36" spans="1:8" ht="12.75">
      <c r="A36" s="95" t="s">
        <v>47</v>
      </c>
      <c r="B36" s="95"/>
      <c r="C36" s="95"/>
      <c r="D36" s="95"/>
      <c r="E36" s="95"/>
      <c r="F36" s="95"/>
      <c r="G36" s="95"/>
      <c r="H36" t="s">
        <v>5</v>
      </c>
    </row>
    <row r="37" spans="1:8" ht="14.25" customHeight="1">
      <c r="A37" s="95"/>
      <c r="B37" s="199" t="s">
        <v>178</v>
      </c>
      <c r="C37" s="199"/>
      <c r="D37" s="199"/>
      <c r="E37" s="199"/>
      <c r="F37" s="199"/>
      <c r="G37" s="199"/>
      <c r="H37" t="s">
        <v>5</v>
      </c>
    </row>
    <row r="38" spans="1:8" ht="12.75" customHeight="1">
      <c r="A38" s="96"/>
      <c r="B38" s="199"/>
      <c r="C38" s="199"/>
      <c r="D38" s="199"/>
      <c r="E38" s="199"/>
      <c r="F38" s="199"/>
      <c r="G38" s="199"/>
      <c r="H38" t="s">
        <v>5</v>
      </c>
    </row>
    <row r="39" spans="1:8" ht="12.75">
      <c r="A39" s="96"/>
      <c r="B39" s="199"/>
      <c r="C39" s="199"/>
      <c r="D39" s="199"/>
      <c r="E39" s="199"/>
      <c r="F39" s="199"/>
      <c r="G39" s="199"/>
      <c r="H39" t="s">
        <v>5</v>
      </c>
    </row>
    <row r="40" spans="1:8" ht="12.75">
      <c r="A40" s="96"/>
      <c r="B40" s="199"/>
      <c r="C40" s="199"/>
      <c r="D40" s="199"/>
      <c r="E40" s="199"/>
      <c r="F40" s="199"/>
      <c r="G40" s="199"/>
      <c r="H40" t="s">
        <v>5</v>
      </c>
    </row>
    <row r="41" spans="1:8" ht="12.75">
      <c r="A41" s="96"/>
      <c r="B41" s="199"/>
      <c r="C41" s="199"/>
      <c r="D41" s="199"/>
      <c r="E41" s="199"/>
      <c r="F41" s="199"/>
      <c r="G41" s="199"/>
      <c r="H41" t="s">
        <v>5</v>
      </c>
    </row>
    <row r="42" spans="1:8" ht="12.75">
      <c r="A42" s="96"/>
      <c r="B42" s="199"/>
      <c r="C42" s="199"/>
      <c r="D42" s="199"/>
      <c r="E42" s="199"/>
      <c r="F42" s="199"/>
      <c r="G42" s="199"/>
      <c r="H42" t="s">
        <v>5</v>
      </c>
    </row>
    <row r="43" spans="1:8" ht="12.75">
      <c r="A43" s="96"/>
      <c r="B43" s="199"/>
      <c r="C43" s="199"/>
      <c r="D43" s="199"/>
      <c r="E43" s="199"/>
      <c r="F43" s="199"/>
      <c r="G43" s="199"/>
      <c r="H43" t="s">
        <v>5</v>
      </c>
    </row>
    <row r="44" spans="1:8" ht="12.75">
      <c r="A44" s="96"/>
      <c r="B44" s="199"/>
      <c r="C44" s="199"/>
      <c r="D44" s="199"/>
      <c r="E44" s="199"/>
      <c r="F44" s="199"/>
      <c r="G44" s="199"/>
      <c r="H44" t="s">
        <v>5</v>
      </c>
    </row>
    <row r="45" spans="1:8" ht="0.75" customHeight="1">
      <c r="A45" s="96"/>
      <c r="B45" s="199"/>
      <c r="C45" s="199"/>
      <c r="D45" s="199"/>
      <c r="E45" s="199"/>
      <c r="F45" s="199"/>
      <c r="G45" s="199"/>
      <c r="H45" t="s">
        <v>5</v>
      </c>
    </row>
    <row r="46" spans="2:7" ht="12.75">
      <c r="B46" s="198"/>
      <c r="C46" s="198"/>
      <c r="D46" s="198"/>
      <c r="E46" s="198"/>
      <c r="F46" s="198"/>
      <c r="G46" s="198"/>
    </row>
    <row r="47" spans="2:7" ht="12.75">
      <c r="B47" s="198"/>
      <c r="C47" s="198"/>
      <c r="D47" s="198"/>
      <c r="E47" s="198"/>
      <c r="F47" s="198"/>
      <c r="G47" s="198"/>
    </row>
    <row r="48" spans="2:7" ht="12.75">
      <c r="B48" s="198"/>
      <c r="C48" s="198"/>
      <c r="D48" s="198"/>
      <c r="E48" s="198"/>
      <c r="F48" s="198"/>
      <c r="G48" s="198"/>
    </row>
    <row r="49" spans="2:7" ht="12.75">
      <c r="B49" s="198"/>
      <c r="C49" s="198"/>
      <c r="D49" s="198"/>
      <c r="E49" s="198"/>
      <c r="F49" s="198"/>
      <c r="G49" s="198"/>
    </row>
    <row r="50" spans="2:7" ht="12.75">
      <c r="B50" s="198"/>
      <c r="C50" s="198"/>
      <c r="D50" s="198"/>
      <c r="E50" s="198"/>
      <c r="F50" s="198"/>
      <c r="G50" s="198"/>
    </row>
    <row r="51" spans="2:7" ht="12.75">
      <c r="B51" s="198"/>
      <c r="C51" s="198"/>
      <c r="D51" s="198"/>
      <c r="E51" s="198"/>
      <c r="F51" s="198"/>
      <c r="G51" s="198"/>
    </row>
    <row r="52" spans="2:7" ht="12.75">
      <c r="B52" s="198"/>
      <c r="C52" s="198"/>
      <c r="D52" s="198"/>
      <c r="E52" s="198"/>
      <c r="F52" s="198"/>
      <c r="G52" s="198"/>
    </row>
    <row r="53" spans="2:7" ht="12.75">
      <c r="B53" s="198"/>
      <c r="C53" s="198"/>
      <c r="D53" s="198"/>
      <c r="E53" s="198"/>
      <c r="F53" s="198"/>
      <c r="G53" s="198"/>
    </row>
    <row r="54" spans="2:7" ht="12.75">
      <c r="B54" s="198"/>
      <c r="C54" s="198"/>
      <c r="D54" s="198"/>
      <c r="E54" s="198"/>
      <c r="F54" s="198"/>
      <c r="G54" s="198"/>
    </row>
    <row r="55" spans="2:7" ht="12.75">
      <c r="B55" s="198"/>
      <c r="C55" s="198"/>
      <c r="D55" s="198"/>
      <c r="E55" s="198"/>
      <c r="F55" s="198"/>
      <c r="G55" s="198"/>
    </row>
  </sheetData>
  <sheetProtection/>
  <mergeCells count="22">
    <mergeCell ref="C8:E8"/>
    <mergeCell ref="C10:E10"/>
    <mergeCell ref="C12:E12"/>
    <mergeCell ref="B46:G46"/>
    <mergeCell ref="A23:B23"/>
    <mergeCell ref="F30:G30"/>
    <mergeCell ref="F31:G31"/>
    <mergeCell ref="F32:G32"/>
    <mergeCell ref="F33:G33"/>
    <mergeCell ref="F34:G34"/>
    <mergeCell ref="B47:G47"/>
    <mergeCell ref="B48:G48"/>
    <mergeCell ref="B37:G45"/>
    <mergeCell ref="B53:G53"/>
    <mergeCell ref="C9:E9"/>
    <mergeCell ref="C11:E11"/>
    <mergeCell ref="B54:G54"/>
    <mergeCell ref="B55:G55"/>
    <mergeCell ref="B49:G49"/>
    <mergeCell ref="B50:G50"/>
    <mergeCell ref="B51:G51"/>
    <mergeCell ref="B52:G5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dimension ref="A1:BE78"/>
  <sheetViews>
    <sheetView zoomScalePageLayoutView="0" workbookViewId="0" topLeftCell="A1">
      <selection activeCell="H27" sqref="H27:I27"/>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0.875" style="0" customWidth="1"/>
    <col min="7" max="7" width="11.00390625" style="0" customWidth="1"/>
    <col min="8" max="8" width="11.125" style="0" customWidth="1"/>
    <col min="9" max="9" width="10.75390625" style="0" customWidth="1"/>
  </cols>
  <sheetData>
    <row r="1" spans="1:9" ht="13.5" thickTop="1">
      <c r="A1" s="211" t="s">
        <v>48</v>
      </c>
      <c r="B1" s="212"/>
      <c r="C1" s="97" t="str">
        <f>CONCATENATE(cislostavby," ",nazevstavby)</f>
        <v>12/031 Místní komunikace - Šakvice</v>
      </c>
      <c r="D1" s="98"/>
      <c r="E1" s="99"/>
      <c r="F1" s="98"/>
      <c r="G1" s="100" t="s">
        <v>49</v>
      </c>
      <c r="H1" s="101" t="s">
        <v>82</v>
      </c>
      <c r="I1" s="102"/>
    </row>
    <row r="2" spans="1:9" ht="13.5" thickBot="1">
      <c r="A2" s="213" t="s">
        <v>50</v>
      </c>
      <c r="B2" s="214"/>
      <c r="C2" s="103" t="str">
        <f>CONCATENATE(cisloobjektu," ",nazevobjektu)</f>
        <v>01 Místní komunikace I</v>
      </c>
      <c r="D2" s="104"/>
      <c r="E2" s="105"/>
      <c r="F2" s="104"/>
      <c r="G2" s="215" t="s">
        <v>81</v>
      </c>
      <c r="H2" s="216"/>
      <c r="I2" s="217"/>
    </row>
    <row r="3" spans="1:9" ht="13.5" thickTop="1">
      <c r="A3" s="77"/>
      <c r="B3" s="77"/>
      <c r="C3" s="77"/>
      <c r="D3" s="77"/>
      <c r="E3" s="77"/>
      <c r="F3" s="66"/>
      <c r="G3" s="77"/>
      <c r="H3" s="77"/>
      <c r="I3" s="77"/>
    </row>
    <row r="4" spans="1:9" ht="19.5" customHeight="1">
      <c r="A4" s="106" t="s">
        <v>51</v>
      </c>
      <c r="B4" s="107"/>
      <c r="C4" s="107"/>
      <c r="D4" s="107"/>
      <c r="E4" s="108"/>
      <c r="F4" s="107"/>
      <c r="G4" s="107"/>
      <c r="H4" s="107"/>
      <c r="I4" s="107"/>
    </row>
    <row r="5" spans="1:9" ht="13.5" thickBot="1">
      <c r="A5" s="77"/>
      <c r="B5" s="77"/>
      <c r="C5" s="77"/>
      <c r="D5" s="77"/>
      <c r="E5" s="77"/>
      <c r="F5" s="77"/>
      <c r="G5" s="77"/>
      <c r="H5" s="77"/>
      <c r="I5" s="77"/>
    </row>
    <row r="6" spans="1:9" s="35" customFormat="1" ht="13.5" thickBot="1">
      <c r="A6" s="109"/>
      <c r="B6" s="110" t="s">
        <v>52</v>
      </c>
      <c r="C6" s="110"/>
      <c r="D6" s="111"/>
      <c r="E6" s="112" t="s">
        <v>53</v>
      </c>
      <c r="F6" s="113" t="s">
        <v>54</v>
      </c>
      <c r="G6" s="113" t="s">
        <v>55</v>
      </c>
      <c r="H6" s="113" t="s">
        <v>56</v>
      </c>
      <c r="I6" s="114" t="s">
        <v>30</v>
      </c>
    </row>
    <row r="7" spans="1:9" s="35" customFormat="1" ht="12.75">
      <c r="A7" s="194" t="str">
        <f>Položky!B7</f>
        <v>1</v>
      </c>
      <c r="B7" s="115" t="str">
        <f>Položky!C7</f>
        <v>Zemní práce</v>
      </c>
      <c r="C7" s="66"/>
      <c r="D7" s="116"/>
      <c r="E7" s="195">
        <f>Položky!BA18</f>
        <v>0</v>
      </c>
      <c r="F7" s="196">
        <f>Položky!BB18</f>
        <v>0</v>
      </c>
      <c r="G7" s="196">
        <f>Položky!BC18</f>
        <v>0</v>
      </c>
      <c r="H7" s="196">
        <f>Položky!BD18</f>
        <v>0</v>
      </c>
      <c r="I7" s="197">
        <f>Položky!BE18</f>
        <v>0</v>
      </c>
    </row>
    <row r="8" spans="1:9" s="35" customFormat="1" ht="12.75">
      <c r="A8" s="194" t="str">
        <f>Položky!B19</f>
        <v>11</v>
      </c>
      <c r="B8" s="115" t="str">
        <f>Položky!C19</f>
        <v>Přípravné a přidružené práce</v>
      </c>
      <c r="C8" s="66"/>
      <c r="D8" s="116"/>
      <c r="E8" s="195">
        <f>Položky!BA25</f>
        <v>0</v>
      </c>
      <c r="F8" s="196">
        <f>Položky!BB25</f>
        <v>0</v>
      </c>
      <c r="G8" s="196">
        <f>Položky!BC25</f>
        <v>0</v>
      </c>
      <c r="H8" s="196">
        <f>Položky!BD25</f>
        <v>0</v>
      </c>
      <c r="I8" s="197">
        <f>Položky!BE25</f>
        <v>0</v>
      </c>
    </row>
    <row r="9" spans="1:9" s="35" customFormat="1" ht="12.75">
      <c r="A9" s="194" t="str">
        <f>Položky!B26</f>
        <v>56</v>
      </c>
      <c r="B9" s="115" t="str">
        <f>Položky!C26</f>
        <v>Podkladní vrstvy komunikací a zpevněných ploch</v>
      </c>
      <c r="C9" s="66"/>
      <c r="D9" s="116"/>
      <c r="E9" s="195">
        <f>Položky!BA30</f>
        <v>0</v>
      </c>
      <c r="F9" s="196">
        <f>Položky!BB30</f>
        <v>0</v>
      </c>
      <c r="G9" s="196">
        <f>Položky!BC30</f>
        <v>0</v>
      </c>
      <c r="H9" s="196">
        <f>Položky!BD30</f>
        <v>0</v>
      </c>
      <c r="I9" s="197">
        <f>Položky!BE30</f>
        <v>0</v>
      </c>
    </row>
    <row r="10" spans="1:9" s="35" customFormat="1" ht="12.75">
      <c r="A10" s="194" t="str">
        <f>Položky!B31</f>
        <v>59</v>
      </c>
      <c r="B10" s="115" t="str">
        <f>Položky!C31</f>
        <v>Dlažby a předlažby komunikací</v>
      </c>
      <c r="C10" s="66"/>
      <c r="D10" s="116"/>
      <c r="E10" s="195">
        <f>Položky!BA38</f>
        <v>0</v>
      </c>
      <c r="F10" s="196">
        <f>Položky!BB38</f>
        <v>0</v>
      </c>
      <c r="G10" s="196">
        <f>Položky!BC38</f>
        <v>0</v>
      </c>
      <c r="H10" s="196">
        <f>Položky!BD38</f>
        <v>0</v>
      </c>
      <c r="I10" s="197">
        <f>Položky!BE38</f>
        <v>0</v>
      </c>
    </row>
    <row r="11" spans="1:9" s="35" customFormat="1" ht="12.75">
      <c r="A11" s="194" t="str">
        <f>Položky!B39</f>
        <v>87</v>
      </c>
      <c r="B11" s="115" t="str">
        <f>Položky!C39</f>
        <v>Potrubí z trub z plastických hmot</v>
      </c>
      <c r="C11" s="66"/>
      <c r="D11" s="116"/>
      <c r="E11" s="195">
        <f>Položky!BA42</f>
        <v>0</v>
      </c>
      <c r="F11" s="196">
        <f>Položky!BB42</f>
        <v>0</v>
      </c>
      <c r="G11" s="196">
        <f>Položky!BC42</f>
        <v>0</v>
      </c>
      <c r="H11" s="196">
        <f>Položky!BD42</f>
        <v>0</v>
      </c>
      <c r="I11" s="197">
        <f>Položky!BE42</f>
        <v>0</v>
      </c>
    </row>
    <row r="12" spans="1:9" s="35" customFormat="1" ht="12.75">
      <c r="A12" s="194" t="str">
        <f>Položky!B43</f>
        <v>91</v>
      </c>
      <c r="B12" s="115" t="str">
        <f>Položky!C43</f>
        <v>Doplňující práce na komunikaci</v>
      </c>
      <c r="C12" s="66"/>
      <c r="D12" s="116"/>
      <c r="E12" s="195">
        <f>Položky!BA52</f>
        <v>0</v>
      </c>
      <c r="F12" s="196">
        <f>Položky!BB52</f>
        <v>0</v>
      </c>
      <c r="G12" s="196">
        <f>Položky!BC52</f>
        <v>0</v>
      </c>
      <c r="H12" s="196">
        <f>Položky!BD52</f>
        <v>0</v>
      </c>
      <c r="I12" s="197">
        <f>Položky!BE52</f>
        <v>0</v>
      </c>
    </row>
    <row r="13" spans="1:9" s="35" customFormat="1" ht="13.5" thickBot="1">
      <c r="A13" s="194" t="str">
        <f>Položky!B53</f>
        <v>99</v>
      </c>
      <c r="B13" s="115" t="str">
        <f>Položky!C53</f>
        <v>Staveništní přesun hmot</v>
      </c>
      <c r="C13" s="66"/>
      <c r="D13" s="116"/>
      <c r="E13" s="195">
        <f>Položky!BA55</f>
        <v>0</v>
      </c>
      <c r="F13" s="196">
        <f>Položky!BB55</f>
        <v>0</v>
      </c>
      <c r="G13" s="196">
        <f>Položky!BC55</f>
        <v>0</v>
      </c>
      <c r="H13" s="196">
        <f>Položky!BD55</f>
        <v>0</v>
      </c>
      <c r="I13" s="197">
        <f>Položky!BE55</f>
        <v>0</v>
      </c>
    </row>
    <row r="14" spans="1:9" s="123" customFormat="1" ht="13.5" thickBot="1">
      <c r="A14" s="117"/>
      <c r="B14" s="118" t="s">
        <v>57</v>
      </c>
      <c r="C14" s="118"/>
      <c r="D14" s="119"/>
      <c r="E14" s="120">
        <f>SUM(E7:E13)</f>
        <v>0</v>
      </c>
      <c r="F14" s="121">
        <f>SUM(F7:F13)</f>
        <v>0</v>
      </c>
      <c r="G14" s="121">
        <f>SUM(G7:G13)</f>
        <v>0</v>
      </c>
      <c r="H14" s="121">
        <f>SUM(H7:H13)</f>
        <v>0</v>
      </c>
      <c r="I14" s="122">
        <f>SUM(I7:I13)</f>
        <v>0</v>
      </c>
    </row>
    <row r="15" spans="1:9" ht="12.75">
      <c r="A15" s="66"/>
      <c r="B15" s="66"/>
      <c r="C15" s="66"/>
      <c r="D15" s="66"/>
      <c r="E15" s="66"/>
      <c r="F15" s="66"/>
      <c r="G15" s="66"/>
      <c r="H15" s="66"/>
      <c r="I15" s="66"/>
    </row>
    <row r="16" spans="1:57" ht="19.5" customHeight="1">
      <c r="A16" s="107" t="s">
        <v>58</v>
      </c>
      <c r="B16" s="107"/>
      <c r="C16" s="107"/>
      <c r="D16" s="107"/>
      <c r="E16" s="107"/>
      <c r="F16" s="107"/>
      <c r="G16" s="124"/>
      <c r="H16" s="107"/>
      <c r="I16" s="107"/>
      <c r="BA16" s="41"/>
      <c r="BB16" s="41"/>
      <c r="BC16" s="41"/>
      <c r="BD16" s="41"/>
      <c r="BE16" s="41"/>
    </row>
    <row r="17" spans="1:9" ht="13.5" thickBot="1">
      <c r="A17" s="77"/>
      <c r="B17" s="77"/>
      <c r="C17" s="77"/>
      <c r="D17" s="77"/>
      <c r="E17" s="77"/>
      <c r="F17" s="77"/>
      <c r="G17" s="77"/>
      <c r="H17" s="77"/>
      <c r="I17" s="77"/>
    </row>
    <row r="18" spans="1:9" ht="12.75">
      <c r="A18" s="71" t="s">
        <v>59</v>
      </c>
      <c r="B18" s="72"/>
      <c r="C18" s="72"/>
      <c r="D18" s="125"/>
      <c r="E18" s="126" t="s">
        <v>60</v>
      </c>
      <c r="F18" s="127" t="s">
        <v>61</v>
      </c>
      <c r="G18" s="128" t="s">
        <v>62</v>
      </c>
      <c r="H18" s="129"/>
      <c r="I18" s="130" t="s">
        <v>60</v>
      </c>
    </row>
    <row r="19" spans="1:53" ht="12.75">
      <c r="A19" s="64" t="s">
        <v>170</v>
      </c>
      <c r="B19" s="55"/>
      <c r="C19" s="55"/>
      <c r="D19" s="131"/>
      <c r="E19" s="132"/>
      <c r="F19" s="133"/>
      <c r="G19" s="134">
        <f aca="true" t="shared" si="0" ref="G19:G26">CHOOSE(BA19+1,HSV+PSV,HSV+PSV+Mont,HSV+PSV+Dodavka+Mont,HSV,PSV,Mont,Dodavka,Mont+Dodavka,0)</f>
        <v>0</v>
      </c>
      <c r="H19" s="135"/>
      <c r="I19" s="136">
        <f aca="true" t="shared" si="1" ref="I19:I26">E19+F19*G19/100</f>
        <v>0</v>
      </c>
      <c r="BA19">
        <v>0</v>
      </c>
    </row>
    <row r="20" spans="1:53" ht="12.75">
      <c r="A20" s="64" t="s">
        <v>171</v>
      </c>
      <c r="B20" s="55"/>
      <c r="C20" s="55"/>
      <c r="D20" s="131"/>
      <c r="E20" s="132"/>
      <c r="F20" s="133"/>
      <c r="G20" s="134">
        <f t="shared" si="0"/>
        <v>0</v>
      </c>
      <c r="H20" s="135"/>
      <c r="I20" s="136">
        <f t="shared" si="1"/>
        <v>0</v>
      </c>
      <c r="BA20">
        <v>0</v>
      </c>
    </row>
    <row r="21" spans="1:53" ht="12.75">
      <c r="A21" s="64" t="s">
        <v>172</v>
      </c>
      <c r="B21" s="55"/>
      <c r="C21" s="55"/>
      <c r="D21" s="131"/>
      <c r="E21" s="132"/>
      <c r="F21" s="133"/>
      <c r="G21" s="134">
        <f t="shared" si="0"/>
        <v>0</v>
      </c>
      <c r="H21" s="135"/>
      <c r="I21" s="136">
        <f t="shared" si="1"/>
        <v>0</v>
      </c>
      <c r="BA21">
        <v>0</v>
      </c>
    </row>
    <row r="22" spans="1:53" ht="12.75">
      <c r="A22" s="64" t="s">
        <v>173</v>
      </c>
      <c r="B22" s="55"/>
      <c r="C22" s="55"/>
      <c r="D22" s="131"/>
      <c r="E22" s="132"/>
      <c r="F22" s="133"/>
      <c r="G22" s="134">
        <f t="shared" si="0"/>
        <v>0</v>
      </c>
      <c r="H22" s="135"/>
      <c r="I22" s="136">
        <f t="shared" si="1"/>
        <v>0</v>
      </c>
      <c r="BA22">
        <v>0</v>
      </c>
    </row>
    <row r="23" spans="1:53" ht="12.75">
      <c r="A23" s="64" t="s">
        <v>174</v>
      </c>
      <c r="B23" s="55"/>
      <c r="C23" s="55"/>
      <c r="D23" s="131"/>
      <c r="E23" s="132"/>
      <c r="F23" s="133"/>
      <c r="G23" s="134">
        <f t="shared" si="0"/>
        <v>0</v>
      </c>
      <c r="H23" s="135"/>
      <c r="I23" s="136">
        <f t="shared" si="1"/>
        <v>0</v>
      </c>
      <c r="BA23">
        <v>1</v>
      </c>
    </row>
    <row r="24" spans="1:53" ht="12.75">
      <c r="A24" s="64" t="s">
        <v>175</v>
      </c>
      <c r="B24" s="55"/>
      <c r="C24" s="55"/>
      <c r="D24" s="131"/>
      <c r="E24" s="132"/>
      <c r="F24" s="133"/>
      <c r="G24" s="134">
        <f t="shared" si="0"/>
        <v>0</v>
      </c>
      <c r="H24" s="135"/>
      <c r="I24" s="136">
        <f t="shared" si="1"/>
        <v>0</v>
      </c>
      <c r="BA24">
        <v>1</v>
      </c>
    </row>
    <row r="25" spans="1:53" ht="12.75">
      <c r="A25" s="64" t="s">
        <v>176</v>
      </c>
      <c r="B25" s="55"/>
      <c r="C25" s="55"/>
      <c r="D25" s="131"/>
      <c r="E25" s="132"/>
      <c r="F25" s="133"/>
      <c r="G25" s="134">
        <f t="shared" si="0"/>
        <v>0</v>
      </c>
      <c r="H25" s="135"/>
      <c r="I25" s="136">
        <f t="shared" si="1"/>
        <v>0</v>
      </c>
      <c r="BA25">
        <v>2</v>
      </c>
    </row>
    <row r="26" spans="1:53" ht="12.75">
      <c r="A26" s="64" t="s">
        <v>177</v>
      </c>
      <c r="B26" s="55"/>
      <c r="C26" s="55"/>
      <c r="D26" s="131"/>
      <c r="E26" s="132"/>
      <c r="F26" s="133"/>
      <c r="G26" s="134">
        <f t="shared" si="0"/>
        <v>0</v>
      </c>
      <c r="H26" s="135"/>
      <c r="I26" s="136">
        <f t="shared" si="1"/>
        <v>0</v>
      </c>
      <c r="BA26">
        <v>2</v>
      </c>
    </row>
    <row r="27" spans="1:9" ht="13.5" thickBot="1">
      <c r="A27" s="137"/>
      <c r="B27" s="138" t="s">
        <v>63</v>
      </c>
      <c r="C27" s="139"/>
      <c r="D27" s="140"/>
      <c r="E27" s="141"/>
      <c r="F27" s="142"/>
      <c r="G27" s="142"/>
      <c r="H27" s="209">
        <f>SUM(I19:I26)</f>
        <v>0</v>
      </c>
      <c r="I27" s="210"/>
    </row>
    <row r="29" spans="2:9" ht="12.75">
      <c r="B29" s="123"/>
      <c r="F29" s="143"/>
      <c r="G29" s="144"/>
      <c r="H29" s="144"/>
      <c r="I29" s="145"/>
    </row>
    <row r="30" spans="6:9" ht="12.75">
      <c r="F30" s="143"/>
      <c r="G30" s="144"/>
      <c r="H30" s="144"/>
      <c r="I30" s="145"/>
    </row>
    <row r="31" spans="6:9" ht="12.75">
      <c r="F31" s="143"/>
      <c r="G31" s="144"/>
      <c r="H31" s="144"/>
      <c r="I31" s="145"/>
    </row>
    <row r="32" spans="6:9" ht="12.75">
      <c r="F32" s="143"/>
      <c r="G32" s="144"/>
      <c r="H32" s="144"/>
      <c r="I32" s="145"/>
    </row>
    <row r="33" spans="6:9" ht="12.75">
      <c r="F33" s="143"/>
      <c r="G33" s="144"/>
      <c r="H33" s="144"/>
      <c r="I33" s="145"/>
    </row>
    <row r="34" spans="6:9" ht="12.75">
      <c r="F34" s="143"/>
      <c r="G34" s="144"/>
      <c r="H34" s="144"/>
      <c r="I34" s="145"/>
    </row>
    <row r="35" spans="6:9" ht="12.75">
      <c r="F35" s="143"/>
      <c r="G35" s="144"/>
      <c r="H35" s="144"/>
      <c r="I35" s="145"/>
    </row>
    <row r="36" spans="6:9" ht="12.75">
      <c r="F36" s="143"/>
      <c r="G36" s="144"/>
      <c r="H36" s="144"/>
      <c r="I36" s="145"/>
    </row>
    <row r="37" spans="6:9" ht="12.75">
      <c r="F37" s="143"/>
      <c r="G37" s="144"/>
      <c r="H37" s="144"/>
      <c r="I37" s="145"/>
    </row>
    <row r="38" spans="6:9" ht="12.75">
      <c r="F38" s="143"/>
      <c r="G38" s="144"/>
      <c r="H38" s="144"/>
      <c r="I38" s="145"/>
    </row>
    <row r="39" spans="6:9" ht="12.75">
      <c r="F39" s="143"/>
      <c r="G39" s="144"/>
      <c r="H39" s="144"/>
      <c r="I39" s="145"/>
    </row>
    <row r="40" spans="6:9" ht="12.75">
      <c r="F40" s="143"/>
      <c r="G40" s="144"/>
      <c r="H40" s="144"/>
      <c r="I40" s="145"/>
    </row>
    <row r="41" spans="6:9" ht="12.75">
      <c r="F41" s="143"/>
      <c r="G41" s="144"/>
      <c r="H41" s="144"/>
      <c r="I41" s="145"/>
    </row>
    <row r="42" spans="6:9" ht="12.75">
      <c r="F42" s="143"/>
      <c r="G42" s="144"/>
      <c r="H42" s="144"/>
      <c r="I42" s="145"/>
    </row>
    <row r="43" spans="6:9" ht="12.75">
      <c r="F43" s="143"/>
      <c r="G43" s="144"/>
      <c r="H43" s="144"/>
      <c r="I43" s="145"/>
    </row>
    <row r="44" spans="6:9" ht="12.75">
      <c r="F44" s="143"/>
      <c r="G44" s="144"/>
      <c r="H44" s="144"/>
      <c r="I44" s="145"/>
    </row>
    <row r="45" spans="6:9" ht="12.75">
      <c r="F45" s="143"/>
      <c r="G45" s="144"/>
      <c r="H45" s="144"/>
      <c r="I45" s="145"/>
    </row>
    <row r="46" spans="6:9" ht="12.75">
      <c r="F46" s="143"/>
      <c r="G46" s="144"/>
      <c r="H46" s="144"/>
      <c r="I46" s="145"/>
    </row>
    <row r="47" spans="6:9" ht="12.75">
      <c r="F47" s="143"/>
      <c r="G47" s="144"/>
      <c r="H47" s="144"/>
      <c r="I47" s="145"/>
    </row>
    <row r="48" spans="6:9" ht="12.75">
      <c r="F48" s="143"/>
      <c r="G48" s="144"/>
      <c r="H48" s="144"/>
      <c r="I48" s="145"/>
    </row>
    <row r="49" spans="6:9" ht="12.75">
      <c r="F49" s="143"/>
      <c r="G49" s="144"/>
      <c r="H49" s="144"/>
      <c r="I49" s="145"/>
    </row>
    <row r="50" spans="6:9" ht="12.75">
      <c r="F50" s="143"/>
      <c r="G50" s="144"/>
      <c r="H50" s="144"/>
      <c r="I50" s="145"/>
    </row>
    <row r="51" spans="6:9" ht="12.75">
      <c r="F51" s="143"/>
      <c r="G51" s="144"/>
      <c r="H51" s="144"/>
      <c r="I51" s="145"/>
    </row>
    <row r="52" spans="6:9" ht="12.75">
      <c r="F52" s="143"/>
      <c r="G52" s="144"/>
      <c r="H52" s="144"/>
      <c r="I52" s="145"/>
    </row>
    <row r="53" spans="6:9" ht="12.75">
      <c r="F53" s="143"/>
      <c r="G53" s="144"/>
      <c r="H53" s="144"/>
      <c r="I53" s="145"/>
    </row>
    <row r="54" spans="6:9" ht="12.75">
      <c r="F54" s="143"/>
      <c r="G54" s="144"/>
      <c r="H54" s="144"/>
      <c r="I54" s="145"/>
    </row>
    <row r="55" spans="6:9" ht="12.75">
      <c r="F55" s="143"/>
      <c r="G55" s="144"/>
      <c r="H55" s="144"/>
      <c r="I55" s="145"/>
    </row>
    <row r="56" spans="6:9" ht="12.75">
      <c r="F56" s="143"/>
      <c r="G56" s="144"/>
      <c r="H56" s="144"/>
      <c r="I56" s="145"/>
    </row>
    <row r="57" spans="6:9" ht="12.75">
      <c r="F57" s="143"/>
      <c r="G57" s="144"/>
      <c r="H57" s="144"/>
      <c r="I57" s="145"/>
    </row>
    <row r="58" spans="6:9" ht="12.75">
      <c r="F58" s="143"/>
      <c r="G58" s="144"/>
      <c r="H58" s="144"/>
      <c r="I58" s="145"/>
    </row>
    <row r="59" spans="6:9" ht="12.75">
      <c r="F59" s="143"/>
      <c r="G59" s="144"/>
      <c r="H59" s="144"/>
      <c r="I59" s="145"/>
    </row>
    <row r="60" spans="6:9" ht="12.75">
      <c r="F60" s="143"/>
      <c r="G60" s="144"/>
      <c r="H60" s="144"/>
      <c r="I60" s="145"/>
    </row>
    <row r="61" spans="6:9" ht="12.75">
      <c r="F61" s="143"/>
      <c r="G61" s="144"/>
      <c r="H61" s="144"/>
      <c r="I61" s="145"/>
    </row>
    <row r="62" spans="6:9" ht="12.75">
      <c r="F62" s="143"/>
      <c r="G62" s="144"/>
      <c r="H62" s="144"/>
      <c r="I62" s="145"/>
    </row>
    <row r="63" spans="6:9" ht="12.75">
      <c r="F63" s="143"/>
      <c r="G63" s="144"/>
      <c r="H63" s="144"/>
      <c r="I63" s="145"/>
    </row>
    <row r="64" spans="6:9" ht="12.75">
      <c r="F64" s="143"/>
      <c r="G64" s="144"/>
      <c r="H64" s="144"/>
      <c r="I64" s="145"/>
    </row>
    <row r="65" spans="6:9" ht="12.75">
      <c r="F65" s="143"/>
      <c r="G65" s="144"/>
      <c r="H65" s="144"/>
      <c r="I65" s="145"/>
    </row>
    <row r="66" spans="6:9" ht="12.75">
      <c r="F66" s="143"/>
      <c r="G66" s="144"/>
      <c r="H66" s="144"/>
      <c r="I66" s="145"/>
    </row>
    <row r="67" spans="6:9" ht="12.75">
      <c r="F67" s="143"/>
      <c r="G67" s="144"/>
      <c r="H67" s="144"/>
      <c r="I67" s="145"/>
    </row>
    <row r="68" spans="6:9" ht="12.75">
      <c r="F68" s="143"/>
      <c r="G68" s="144"/>
      <c r="H68" s="144"/>
      <c r="I68" s="145"/>
    </row>
    <row r="69" spans="6:9" ht="12.75">
      <c r="F69" s="143"/>
      <c r="G69" s="144"/>
      <c r="H69" s="144"/>
      <c r="I69" s="145"/>
    </row>
    <row r="70" spans="6:9" ht="12.75">
      <c r="F70" s="143"/>
      <c r="G70" s="144"/>
      <c r="H70" s="144"/>
      <c r="I70" s="145"/>
    </row>
    <row r="71" spans="6:9" ht="12.75">
      <c r="F71" s="143"/>
      <c r="G71" s="144"/>
      <c r="H71" s="144"/>
      <c r="I71" s="145"/>
    </row>
    <row r="72" spans="6:9" ht="12.75">
      <c r="F72" s="143"/>
      <c r="G72" s="144"/>
      <c r="H72" s="144"/>
      <c r="I72" s="145"/>
    </row>
    <row r="73" spans="6:9" ht="12.75">
      <c r="F73" s="143"/>
      <c r="G73" s="144"/>
      <c r="H73" s="144"/>
      <c r="I73" s="145"/>
    </row>
    <row r="74" spans="6:9" ht="12.75">
      <c r="F74" s="143"/>
      <c r="G74" s="144"/>
      <c r="H74" s="144"/>
      <c r="I74" s="145"/>
    </row>
    <row r="75" spans="6:9" ht="12.75">
      <c r="F75" s="143"/>
      <c r="G75" s="144"/>
      <c r="H75" s="144"/>
      <c r="I75" s="145"/>
    </row>
    <row r="76" spans="6:9" ht="12.75">
      <c r="F76" s="143"/>
      <c r="G76" s="144"/>
      <c r="H76" s="144"/>
      <c r="I76" s="145"/>
    </row>
    <row r="77" spans="6:9" ht="12.75">
      <c r="F77" s="143"/>
      <c r="G77" s="144"/>
      <c r="H77" s="144"/>
      <c r="I77" s="145"/>
    </row>
    <row r="78" spans="6:9" ht="12.75">
      <c r="F78" s="143"/>
      <c r="G78" s="144"/>
      <c r="H78" s="144"/>
      <c r="I78" s="145"/>
    </row>
  </sheetData>
  <sheetProtection/>
  <mergeCells count="4">
    <mergeCell ref="H27:I27"/>
    <mergeCell ref="A1:B1"/>
    <mergeCell ref="A2:B2"/>
    <mergeCell ref="G2:I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dimension ref="A1:CZ128"/>
  <sheetViews>
    <sheetView showGridLines="0" showZeros="0" tabSelected="1" zoomScalePageLayoutView="0" workbookViewId="0" topLeftCell="A1">
      <selection activeCell="A55" sqref="A55:IV57"/>
    </sheetView>
  </sheetViews>
  <sheetFormatPr defaultColWidth="9.00390625" defaultRowHeight="12.75"/>
  <cols>
    <col min="1" max="1" width="4.375" style="146" customWidth="1"/>
    <col min="2" max="2" width="11.625" style="146" customWidth="1"/>
    <col min="3" max="3" width="40.375" style="146" customWidth="1"/>
    <col min="4" max="4" width="5.625" style="146" customWidth="1"/>
    <col min="5" max="5" width="8.625" style="188" customWidth="1"/>
    <col min="6" max="6" width="9.875" style="146" customWidth="1"/>
    <col min="7" max="7" width="13.875" style="146" customWidth="1"/>
    <col min="8" max="11" width="9.125" style="146" customWidth="1"/>
    <col min="12" max="12" width="75.375" style="146" customWidth="1"/>
    <col min="13" max="13" width="45.25390625" style="146" customWidth="1"/>
    <col min="14" max="16384" width="9.125" style="146" customWidth="1"/>
  </cols>
  <sheetData>
    <row r="1" spans="1:7" ht="15.75">
      <c r="A1" s="218" t="s">
        <v>77</v>
      </c>
      <c r="B1" s="218"/>
      <c r="C1" s="218"/>
      <c r="D1" s="218"/>
      <c r="E1" s="218"/>
      <c r="F1" s="218"/>
      <c r="G1" s="218"/>
    </row>
    <row r="2" spans="1:7" ht="14.25" customHeight="1" thickBot="1">
      <c r="A2" s="147"/>
      <c r="B2" s="148"/>
      <c r="C2" s="149"/>
      <c r="D2" s="149"/>
      <c r="E2" s="150"/>
      <c r="F2" s="149"/>
      <c r="G2" s="149"/>
    </row>
    <row r="3" spans="1:7" ht="13.5" thickTop="1">
      <c r="A3" s="211" t="s">
        <v>48</v>
      </c>
      <c r="B3" s="212"/>
      <c r="C3" s="97" t="str">
        <f>CONCATENATE(cislostavby," ",nazevstavby)</f>
        <v>12/031 Místní komunikace - Šakvice</v>
      </c>
      <c r="D3" s="151"/>
      <c r="E3" s="152" t="s">
        <v>64</v>
      </c>
      <c r="F3" s="153" t="str">
        <f>Rekapitulace!H1</f>
        <v>038</v>
      </c>
      <c r="G3" s="154"/>
    </row>
    <row r="4" spans="1:7" ht="13.5" thickBot="1">
      <c r="A4" s="219" t="s">
        <v>50</v>
      </c>
      <c r="B4" s="214"/>
      <c r="C4" s="103" t="str">
        <f>CONCATENATE(cisloobjektu," ",nazevobjektu)</f>
        <v>01 Místní komunikace I</v>
      </c>
      <c r="D4" s="155"/>
      <c r="E4" s="220" t="str">
        <f>Rekapitulace!G2</f>
        <v>Místní komunikace I</v>
      </c>
      <c r="F4" s="221"/>
      <c r="G4" s="222"/>
    </row>
    <row r="5" spans="1:7" ht="13.5" thickTop="1">
      <c r="A5" s="156"/>
      <c r="B5" s="147"/>
      <c r="C5" s="147"/>
      <c r="D5" s="147"/>
      <c r="E5" s="157"/>
      <c r="F5" s="147"/>
      <c r="G5" s="158"/>
    </row>
    <row r="6" spans="1:7" ht="12.75">
      <c r="A6" s="159" t="s">
        <v>65</v>
      </c>
      <c r="B6" s="160" t="s">
        <v>66</v>
      </c>
      <c r="C6" s="160" t="s">
        <v>67</v>
      </c>
      <c r="D6" s="160" t="s">
        <v>68</v>
      </c>
      <c r="E6" s="161" t="s">
        <v>69</v>
      </c>
      <c r="F6" s="160" t="s">
        <v>70</v>
      </c>
      <c r="G6" s="162" t="s">
        <v>71</v>
      </c>
    </row>
    <row r="7" spans="1:15" ht="12.75">
      <c r="A7" s="163" t="s">
        <v>72</v>
      </c>
      <c r="B7" s="164" t="s">
        <v>73</v>
      </c>
      <c r="C7" s="165" t="s">
        <v>74</v>
      </c>
      <c r="D7" s="166"/>
      <c r="E7" s="167"/>
      <c r="F7" s="167"/>
      <c r="G7" s="168"/>
      <c r="H7" s="169"/>
      <c r="I7" s="169"/>
      <c r="O7" s="170">
        <v>1</v>
      </c>
    </row>
    <row r="8" spans="1:104" ht="12.75">
      <c r="A8" s="171">
        <v>1</v>
      </c>
      <c r="B8" s="172" t="s">
        <v>83</v>
      </c>
      <c r="C8" s="173" t="s">
        <v>84</v>
      </c>
      <c r="D8" s="174" t="s">
        <v>85</v>
      </c>
      <c r="E8" s="175">
        <v>66.1</v>
      </c>
      <c r="F8" s="175">
        <v>0</v>
      </c>
      <c r="G8" s="176">
        <f aca="true" t="shared" si="0" ref="G8:G17">E8*F8</f>
        <v>0</v>
      </c>
      <c r="O8" s="170">
        <v>2</v>
      </c>
      <c r="AA8" s="146">
        <v>1</v>
      </c>
      <c r="AB8" s="146">
        <v>1</v>
      </c>
      <c r="AC8" s="146">
        <v>1</v>
      </c>
      <c r="AZ8" s="146">
        <v>1</v>
      </c>
      <c r="BA8" s="146">
        <f aca="true" t="shared" si="1" ref="BA8:BA17">IF(AZ8=1,G8,0)</f>
        <v>0</v>
      </c>
      <c r="BB8" s="146">
        <f aca="true" t="shared" si="2" ref="BB8:BB17">IF(AZ8=2,G8,0)</f>
        <v>0</v>
      </c>
      <c r="BC8" s="146">
        <f aca="true" t="shared" si="3" ref="BC8:BC17">IF(AZ8=3,G8,0)</f>
        <v>0</v>
      </c>
      <c r="BD8" s="146">
        <f aca="true" t="shared" si="4" ref="BD8:BD17">IF(AZ8=4,G8,0)</f>
        <v>0</v>
      </c>
      <c r="BE8" s="146">
        <f aca="true" t="shared" si="5" ref="BE8:BE17">IF(AZ8=5,G8,0)</f>
        <v>0</v>
      </c>
      <c r="CA8" s="177">
        <v>1</v>
      </c>
      <c r="CB8" s="177">
        <v>1</v>
      </c>
      <c r="CZ8" s="146">
        <v>0</v>
      </c>
    </row>
    <row r="9" spans="1:104" ht="12.75">
      <c r="A9" s="171">
        <v>2</v>
      </c>
      <c r="B9" s="172" t="s">
        <v>86</v>
      </c>
      <c r="C9" s="173" t="s">
        <v>87</v>
      </c>
      <c r="D9" s="174" t="s">
        <v>85</v>
      </c>
      <c r="E9" s="175">
        <v>4.32</v>
      </c>
      <c r="F9" s="175">
        <v>0</v>
      </c>
      <c r="G9" s="176">
        <f t="shared" si="0"/>
        <v>0</v>
      </c>
      <c r="O9" s="170">
        <v>2</v>
      </c>
      <c r="AA9" s="146">
        <v>1</v>
      </c>
      <c r="AB9" s="146">
        <v>1</v>
      </c>
      <c r="AC9" s="146">
        <v>1</v>
      </c>
      <c r="AZ9" s="146">
        <v>1</v>
      </c>
      <c r="BA9" s="146">
        <f t="shared" si="1"/>
        <v>0</v>
      </c>
      <c r="BB9" s="146">
        <f t="shared" si="2"/>
        <v>0</v>
      </c>
      <c r="BC9" s="146">
        <f t="shared" si="3"/>
        <v>0</v>
      </c>
      <c r="BD9" s="146">
        <f t="shared" si="4"/>
        <v>0</v>
      </c>
      <c r="BE9" s="146">
        <f t="shared" si="5"/>
        <v>0</v>
      </c>
      <c r="CA9" s="177">
        <v>1</v>
      </c>
      <c r="CB9" s="177">
        <v>1</v>
      </c>
      <c r="CZ9" s="146">
        <v>0</v>
      </c>
    </row>
    <row r="10" spans="1:104" ht="12.75">
      <c r="A10" s="171">
        <v>3</v>
      </c>
      <c r="B10" s="172" t="s">
        <v>88</v>
      </c>
      <c r="C10" s="173" t="s">
        <v>89</v>
      </c>
      <c r="D10" s="174" t="s">
        <v>85</v>
      </c>
      <c r="E10" s="175">
        <v>59</v>
      </c>
      <c r="F10" s="175">
        <v>0</v>
      </c>
      <c r="G10" s="176">
        <f t="shared" si="0"/>
        <v>0</v>
      </c>
      <c r="O10" s="170">
        <v>2</v>
      </c>
      <c r="AA10" s="146">
        <v>1</v>
      </c>
      <c r="AB10" s="146">
        <v>1</v>
      </c>
      <c r="AC10" s="146">
        <v>1</v>
      </c>
      <c r="AZ10" s="146">
        <v>1</v>
      </c>
      <c r="BA10" s="146">
        <f t="shared" si="1"/>
        <v>0</v>
      </c>
      <c r="BB10" s="146">
        <f t="shared" si="2"/>
        <v>0</v>
      </c>
      <c r="BC10" s="146">
        <f t="shared" si="3"/>
        <v>0</v>
      </c>
      <c r="BD10" s="146">
        <f t="shared" si="4"/>
        <v>0</v>
      </c>
      <c r="BE10" s="146">
        <f t="shared" si="5"/>
        <v>0</v>
      </c>
      <c r="CA10" s="177">
        <v>1</v>
      </c>
      <c r="CB10" s="177">
        <v>1</v>
      </c>
      <c r="CZ10" s="146">
        <v>0</v>
      </c>
    </row>
    <row r="11" spans="1:104" ht="12.75">
      <c r="A11" s="171">
        <v>4</v>
      </c>
      <c r="B11" s="172" t="s">
        <v>90</v>
      </c>
      <c r="C11" s="173" t="s">
        <v>91</v>
      </c>
      <c r="D11" s="174" t="s">
        <v>85</v>
      </c>
      <c r="E11" s="175">
        <v>59</v>
      </c>
      <c r="F11" s="175">
        <v>0</v>
      </c>
      <c r="G11" s="176">
        <f t="shared" si="0"/>
        <v>0</v>
      </c>
      <c r="O11" s="170">
        <v>2</v>
      </c>
      <c r="AA11" s="146">
        <v>1</v>
      </c>
      <c r="AB11" s="146">
        <v>1</v>
      </c>
      <c r="AC11" s="146">
        <v>1</v>
      </c>
      <c r="AZ11" s="146">
        <v>1</v>
      </c>
      <c r="BA11" s="146">
        <f t="shared" si="1"/>
        <v>0</v>
      </c>
      <c r="BB11" s="146">
        <f t="shared" si="2"/>
        <v>0</v>
      </c>
      <c r="BC11" s="146">
        <f t="shared" si="3"/>
        <v>0</v>
      </c>
      <c r="BD11" s="146">
        <f t="shared" si="4"/>
        <v>0</v>
      </c>
      <c r="BE11" s="146">
        <f t="shared" si="5"/>
        <v>0</v>
      </c>
      <c r="CA11" s="177">
        <v>1</v>
      </c>
      <c r="CB11" s="177">
        <v>1</v>
      </c>
      <c r="CZ11" s="146">
        <v>0</v>
      </c>
    </row>
    <row r="12" spans="1:104" ht="12.75">
      <c r="A12" s="171">
        <v>5</v>
      </c>
      <c r="B12" s="172" t="s">
        <v>92</v>
      </c>
      <c r="C12" s="173" t="s">
        <v>93</v>
      </c>
      <c r="D12" s="174" t="s">
        <v>85</v>
      </c>
      <c r="E12" s="175">
        <v>59</v>
      </c>
      <c r="F12" s="175">
        <v>0</v>
      </c>
      <c r="G12" s="176">
        <f t="shared" si="0"/>
        <v>0</v>
      </c>
      <c r="O12" s="170">
        <v>2</v>
      </c>
      <c r="AA12" s="146">
        <v>1</v>
      </c>
      <c r="AB12" s="146">
        <v>1</v>
      </c>
      <c r="AC12" s="146">
        <v>1</v>
      </c>
      <c r="AZ12" s="146">
        <v>1</v>
      </c>
      <c r="BA12" s="146">
        <f t="shared" si="1"/>
        <v>0</v>
      </c>
      <c r="BB12" s="146">
        <f t="shared" si="2"/>
        <v>0</v>
      </c>
      <c r="BC12" s="146">
        <f t="shared" si="3"/>
        <v>0</v>
      </c>
      <c r="BD12" s="146">
        <f t="shared" si="4"/>
        <v>0</v>
      </c>
      <c r="BE12" s="146">
        <f t="shared" si="5"/>
        <v>0</v>
      </c>
      <c r="CA12" s="177">
        <v>1</v>
      </c>
      <c r="CB12" s="177">
        <v>1</v>
      </c>
      <c r="CZ12" s="146">
        <v>0</v>
      </c>
    </row>
    <row r="13" spans="1:104" ht="12.75">
      <c r="A13" s="171">
        <v>6</v>
      </c>
      <c r="B13" s="172" t="s">
        <v>94</v>
      </c>
      <c r="C13" s="173" t="s">
        <v>95</v>
      </c>
      <c r="D13" s="174" t="s">
        <v>96</v>
      </c>
      <c r="E13" s="175">
        <v>82.6</v>
      </c>
      <c r="F13" s="175">
        <v>0</v>
      </c>
      <c r="G13" s="176">
        <f t="shared" si="0"/>
        <v>0</v>
      </c>
      <c r="O13" s="170">
        <v>2</v>
      </c>
      <c r="AA13" s="146">
        <v>1</v>
      </c>
      <c r="AB13" s="146">
        <v>1</v>
      </c>
      <c r="AC13" s="146">
        <v>1</v>
      </c>
      <c r="AZ13" s="146">
        <v>1</v>
      </c>
      <c r="BA13" s="146">
        <f t="shared" si="1"/>
        <v>0</v>
      </c>
      <c r="BB13" s="146">
        <f t="shared" si="2"/>
        <v>0</v>
      </c>
      <c r="BC13" s="146">
        <f t="shared" si="3"/>
        <v>0</v>
      </c>
      <c r="BD13" s="146">
        <f t="shared" si="4"/>
        <v>0</v>
      </c>
      <c r="BE13" s="146">
        <f t="shared" si="5"/>
        <v>0</v>
      </c>
      <c r="CA13" s="177">
        <v>1</v>
      </c>
      <c r="CB13" s="177">
        <v>1</v>
      </c>
      <c r="CZ13" s="146">
        <v>0</v>
      </c>
    </row>
    <row r="14" spans="1:104" ht="12.75">
      <c r="A14" s="171">
        <v>7</v>
      </c>
      <c r="B14" s="172" t="s">
        <v>97</v>
      </c>
      <c r="C14" s="173" t="s">
        <v>98</v>
      </c>
      <c r="D14" s="174" t="s">
        <v>85</v>
      </c>
      <c r="E14" s="175">
        <v>3.4</v>
      </c>
      <c r="F14" s="175">
        <v>0</v>
      </c>
      <c r="G14" s="176">
        <f t="shared" si="0"/>
        <v>0</v>
      </c>
      <c r="O14" s="170">
        <v>2</v>
      </c>
      <c r="AA14" s="146">
        <v>1</v>
      </c>
      <c r="AB14" s="146">
        <v>1</v>
      </c>
      <c r="AC14" s="146">
        <v>1</v>
      </c>
      <c r="AZ14" s="146">
        <v>1</v>
      </c>
      <c r="BA14" s="146">
        <f t="shared" si="1"/>
        <v>0</v>
      </c>
      <c r="BB14" s="146">
        <f t="shared" si="2"/>
        <v>0</v>
      </c>
      <c r="BC14" s="146">
        <f t="shared" si="3"/>
        <v>0</v>
      </c>
      <c r="BD14" s="146">
        <f t="shared" si="4"/>
        <v>0</v>
      </c>
      <c r="BE14" s="146">
        <f t="shared" si="5"/>
        <v>0</v>
      </c>
      <c r="CA14" s="177">
        <v>1</v>
      </c>
      <c r="CB14" s="177">
        <v>1</v>
      </c>
      <c r="CZ14" s="146">
        <v>0</v>
      </c>
    </row>
    <row r="15" spans="1:104" ht="12.75">
      <c r="A15" s="171">
        <v>8</v>
      </c>
      <c r="B15" s="172" t="s">
        <v>99</v>
      </c>
      <c r="C15" s="173" t="s">
        <v>100</v>
      </c>
      <c r="D15" s="174" t="s">
        <v>85</v>
      </c>
      <c r="E15" s="175">
        <v>8.4</v>
      </c>
      <c r="F15" s="175">
        <v>0</v>
      </c>
      <c r="G15" s="176">
        <f t="shared" si="0"/>
        <v>0</v>
      </c>
      <c r="O15" s="170">
        <v>2</v>
      </c>
      <c r="AA15" s="146">
        <v>1</v>
      </c>
      <c r="AB15" s="146">
        <v>1</v>
      </c>
      <c r="AC15" s="146">
        <v>1</v>
      </c>
      <c r="AZ15" s="146">
        <v>1</v>
      </c>
      <c r="BA15" s="146">
        <f t="shared" si="1"/>
        <v>0</v>
      </c>
      <c r="BB15" s="146">
        <f t="shared" si="2"/>
        <v>0</v>
      </c>
      <c r="BC15" s="146">
        <f t="shared" si="3"/>
        <v>0</v>
      </c>
      <c r="BD15" s="146">
        <f t="shared" si="4"/>
        <v>0</v>
      </c>
      <c r="BE15" s="146">
        <f t="shared" si="5"/>
        <v>0</v>
      </c>
      <c r="CA15" s="177">
        <v>1</v>
      </c>
      <c r="CB15" s="177">
        <v>1</v>
      </c>
      <c r="CZ15" s="146">
        <v>0</v>
      </c>
    </row>
    <row r="16" spans="1:104" ht="12.75">
      <c r="A16" s="171">
        <v>9</v>
      </c>
      <c r="B16" s="172" t="s">
        <v>101</v>
      </c>
      <c r="C16" s="173" t="s">
        <v>102</v>
      </c>
      <c r="D16" s="174" t="s">
        <v>85</v>
      </c>
      <c r="E16" s="175">
        <v>8.4</v>
      </c>
      <c r="F16" s="175">
        <v>0</v>
      </c>
      <c r="G16" s="176">
        <f t="shared" si="0"/>
        <v>0</v>
      </c>
      <c r="O16" s="170">
        <v>2</v>
      </c>
      <c r="AA16" s="146">
        <v>1</v>
      </c>
      <c r="AB16" s="146">
        <v>1</v>
      </c>
      <c r="AC16" s="146">
        <v>1</v>
      </c>
      <c r="AZ16" s="146">
        <v>1</v>
      </c>
      <c r="BA16" s="146">
        <f t="shared" si="1"/>
        <v>0</v>
      </c>
      <c r="BB16" s="146">
        <f t="shared" si="2"/>
        <v>0</v>
      </c>
      <c r="BC16" s="146">
        <f t="shared" si="3"/>
        <v>0</v>
      </c>
      <c r="BD16" s="146">
        <f t="shared" si="4"/>
        <v>0</v>
      </c>
      <c r="BE16" s="146">
        <f t="shared" si="5"/>
        <v>0</v>
      </c>
      <c r="CA16" s="177">
        <v>1</v>
      </c>
      <c r="CB16" s="177">
        <v>1</v>
      </c>
      <c r="CZ16" s="146">
        <v>0</v>
      </c>
    </row>
    <row r="17" spans="1:104" ht="12.75">
      <c r="A17" s="171">
        <v>10</v>
      </c>
      <c r="B17" s="172" t="s">
        <v>103</v>
      </c>
      <c r="C17" s="173" t="s">
        <v>104</v>
      </c>
      <c r="D17" s="174" t="s">
        <v>105</v>
      </c>
      <c r="E17" s="175">
        <v>21</v>
      </c>
      <c r="F17" s="175">
        <v>0</v>
      </c>
      <c r="G17" s="176">
        <f t="shared" si="0"/>
        <v>0</v>
      </c>
      <c r="O17" s="170">
        <v>2</v>
      </c>
      <c r="AA17" s="146">
        <v>1</v>
      </c>
      <c r="AB17" s="146">
        <v>1</v>
      </c>
      <c r="AC17" s="146">
        <v>1</v>
      </c>
      <c r="AZ17" s="146">
        <v>1</v>
      </c>
      <c r="BA17" s="146">
        <f t="shared" si="1"/>
        <v>0</v>
      </c>
      <c r="BB17" s="146">
        <f t="shared" si="2"/>
        <v>0</v>
      </c>
      <c r="BC17" s="146">
        <f t="shared" si="3"/>
        <v>0</v>
      </c>
      <c r="BD17" s="146">
        <f t="shared" si="4"/>
        <v>0</v>
      </c>
      <c r="BE17" s="146">
        <f t="shared" si="5"/>
        <v>0</v>
      </c>
      <c r="CA17" s="177">
        <v>1</v>
      </c>
      <c r="CB17" s="177">
        <v>1</v>
      </c>
      <c r="CZ17" s="146">
        <v>0</v>
      </c>
    </row>
    <row r="18" spans="1:57" ht="12.75">
      <c r="A18" s="178"/>
      <c r="B18" s="179" t="s">
        <v>75</v>
      </c>
      <c r="C18" s="180" t="str">
        <f>CONCATENATE(B7," ",C7)</f>
        <v>1 Zemní práce</v>
      </c>
      <c r="D18" s="181"/>
      <c r="E18" s="182"/>
      <c r="F18" s="183"/>
      <c r="G18" s="184">
        <f>SUM(G7:G17)</f>
        <v>0</v>
      </c>
      <c r="O18" s="170">
        <v>4</v>
      </c>
      <c r="BA18" s="185">
        <f>SUM(BA7:BA17)</f>
        <v>0</v>
      </c>
      <c r="BB18" s="185">
        <f>SUM(BB7:BB17)</f>
        <v>0</v>
      </c>
      <c r="BC18" s="185">
        <f>SUM(BC7:BC17)</f>
        <v>0</v>
      </c>
      <c r="BD18" s="185">
        <f>SUM(BD7:BD17)</f>
        <v>0</v>
      </c>
      <c r="BE18" s="185">
        <f>SUM(BE7:BE17)</f>
        <v>0</v>
      </c>
    </row>
    <row r="19" spans="1:15" ht="12.75">
      <c r="A19" s="163" t="s">
        <v>72</v>
      </c>
      <c r="B19" s="164" t="s">
        <v>106</v>
      </c>
      <c r="C19" s="165" t="s">
        <v>107</v>
      </c>
      <c r="D19" s="166"/>
      <c r="E19" s="167"/>
      <c r="F19" s="167"/>
      <c r="G19" s="168"/>
      <c r="H19" s="169"/>
      <c r="I19" s="169"/>
      <c r="O19" s="170">
        <v>1</v>
      </c>
    </row>
    <row r="20" spans="1:104" ht="12.75">
      <c r="A20" s="171">
        <v>11</v>
      </c>
      <c r="B20" s="172" t="s">
        <v>108</v>
      </c>
      <c r="C20" s="173" t="s">
        <v>109</v>
      </c>
      <c r="D20" s="174" t="s">
        <v>110</v>
      </c>
      <c r="E20" s="175">
        <v>7.5</v>
      </c>
      <c r="F20" s="175">
        <v>0</v>
      </c>
      <c r="G20" s="176">
        <f>E20*F20</f>
        <v>0</v>
      </c>
      <c r="O20" s="170">
        <v>2</v>
      </c>
      <c r="AA20" s="146">
        <v>1</v>
      </c>
      <c r="AB20" s="146">
        <v>1</v>
      </c>
      <c r="AC20" s="146">
        <v>1</v>
      </c>
      <c r="AZ20" s="146">
        <v>1</v>
      </c>
      <c r="BA20" s="146">
        <f>IF(AZ20=1,G20,0)</f>
        <v>0</v>
      </c>
      <c r="BB20" s="146">
        <f>IF(AZ20=2,G20,0)</f>
        <v>0</v>
      </c>
      <c r="BC20" s="146">
        <f>IF(AZ20=3,G20,0)</f>
        <v>0</v>
      </c>
      <c r="BD20" s="146">
        <f>IF(AZ20=4,G20,0)</f>
        <v>0</v>
      </c>
      <c r="BE20" s="146">
        <f>IF(AZ20=5,G20,0)</f>
        <v>0</v>
      </c>
      <c r="CA20" s="177">
        <v>1</v>
      </c>
      <c r="CB20" s="177">
        <v>1</v>
      </c>
      <c r="CZ20" s="146">
        <v>0</v>
      </c>
    </row>
    <row r="21" spans="1:104" ht="12.75">
      <c r="A21" s="171">
        <v>12</v>
      </c>
      <c r="B21" s="172" t="s">
        <v>111</v>
      </c>
      <c r="C21" s="173" t="s">
        <v>112</v>
      </c>
      <c r="D21" s="174" t="s">
        <v>96</v>
      </c>
      <c r="E21" s="175">
        <v>1.725</v>
      </c>
      <c r="F21" s="175">
        <v>0</v>
      </c>
      <c r="G21" s="176">
        <f>E21*F21</f>
        <v>0</v>
      </c>
      <c r="O21" s="170">
        <v>2</v>
      </c>
      <c r="AA21" s="146">
        <v>8</v>
      </c>
      <c r="AB21" s="146">
        <v>0</v>
      </c>
      <c r="AC21" s="146">
        <v>3</v>
      </c>
      <c r="AZ21" s="146">
        <v>1</v>
      </c>
      <c r="BA21" s="146">
        <f>IF(AZ21=1,G21,0)</f>
        <v>0</v>
      </c>
      <c r="BB21" s="146">
        <f>IF(AZ21=2,G21,0)</f>
        <v>0</v>
      </c>
      <c r="BC21" s="146">
        <f>IF(AZ21=3,G21,0)</f>
        <v>0</v>
      </c>
      <c r="BD21" s="146">
        <f>IF(AZ21=4,G21,0)</f>
        <v>0</v>
      </c>
      <c r="BE21" s="146">
        <f>IF(AZ21=5,G21,0)</f>
        <v>0</v>
      </c>
      <c r="CA21" s="177">
        <v>8</v>
      </c>
      <c r="CB21" s="177">
        <v>0</v>
      </c>
      <c r="CZ21" s="146">
        <v>0</v>
      </c>
    </row>
    <row r="22" spans="1:104" ht="12.75">
      <c r="A22" s="171">
        <v>13</v>
      </c>
      <c r="B22" s="172" t="s">
        <v>113</v>
      </c>
      <c r="C22" s="173" t="s">
        <v>114</v>
      </c>
      <c r="D22" s="174" t="s">
        <v>96</v>
      </c>
      <c r="E22" s="175">
        <v>50.025</v>
      </c>
      <c r="F22" s="175">
        <v>0</v>
      </c>
      <c r="G22" s="176">
        <f>E22*F22</f>
        <v>0</v>
      </c>
      <c r="O22" s="170">
        <v>2</v>
      </c>
      <c r="AA22" s="146">
        <v>8</v>
      </c>
      <c r="AB22" s="146">
        <v>0</v>
      </c>
      <c r="AC22" s="146">
        <v>3</v>
      </c>
      <c r="AZ22" s="146">
        <v>1</v>
      </c>
      <c r="BA22" s="146">
        <f>IF(AZ22=1,G22,0)</f>
        <v>0</v>
      </c>
      <c r="BB22" s="146">
        <f>IF(AZ22=2,G22,0)</f>
        <v>0</v>
      </c>
      <c r="BC22" s="146">
        <f>IF(AZ22=3,G22,0)</f>
        <v>0</v>
      </c>
      <c r="BD22" s="146">
        <f>IF(AZ22=4,G22,0)</f>
        <v>0</v>
      </c>
      <c r="BE22" s="146">
        <f>IF(AZ22=5,G22,0)</f>
        <v>0</v>
      </c>
      <c r="CA22" s="177">
        <v>8</v>
      </c>
      <c r="CB22" s="177">
        <v>0</v>
      </c>
      <c r="CZ22" s="146">
        <v>0</v>
      </c>
    </row>
    <row r="23" spans="1:104" ht="12.75">
      <c r="A23" s="171">
        <v>14</v>
      </c>
      <c r="B23" s="172" t="s">
        <v>115</v>
      </c>
      <c r="C23" s="173" t="s">
        <v>116</v>
      </c>
      <c r="D23" s="174" t="s">
        <v>96</v>
      </c>
      <c r="E23" s="175">
        <v>1.725</v>
      </c>
      <c r="F23" s="175">
        <v>0</v>
      </c>
      <c r="G23" s="176">
        <f>E23*F23</f>
        <v>0</v>
      </c>
      <c r="O23" s="170">
        <v>2</v>
      </c>
      <c r="AA23" s="146">
        <v>8</v>
      </c>
      <c r="AB23" s="146">
        <v>0</v>
      </c>
      <c r="AC23" s="146">
        <v>3</v>
      </c>
      <c r="AZ23" s="146">
        <v>1</v>
      </c>
      <c r="BA23" s="146">
        <f>IF(AZ23=1,G23,0)</f>
        <v>0</v>
      </c>
      <c r="BB23" s="146">
        <f>IF(AZ23=2,G23,0)</f>
        <v>0</v>
      </c>
      <c r="BC23" s="146">
        <f>IF(AZ23=3,G23,0)</f>
        <v>0</v>
      </c>
      <c r="BD23" s="146">
        <f>IF(AZ23=4,G23,0)</f>
        <v>0</v>
      </c>
      <c r="BE23" s="146">
        <f>IF(AZ23=5,G23,0)</f>
        <v>0</v>
      </c>
      <c r="CA23" s="177">
        <v>8</v>
      </c>
      <c r="CB23" s="177">
        <v>0</v>
      </c>
      <c r="CZ23" s="146">
        <v>0</v>
      </c>
    </row>
    <row r="24" spans="1:104" ht="12.75">
      <c r="A24" s="171">
        <v>15</v>
      </c>
      <c r="B24" s="172" t="s">
        <v>117</v>
      </c>
      <c r="C24" s="173" t="s">
        <v>118</v>
      </c>
      <c r="D24" s="174" t="s">
        <v>96</v>
      </c>
      <c r="E24" s="175">
        <v>1.725</v>
      </c>
      <c r="F24" s="175">
        <v>0</v>
      </c>
      <c r="G24" s="176">
        <f>E24*F24</f>
        <v>0</v>
      </c>
      <c r="O24" s="170">
        <v>2</v>
      </c>
      <c r="AA24" s="146">
        <v>8</v>
      </c>
      <c r="AB24" s="146">
        <v>0</v>
      </c>
      <c r="AC24" s="146">
        <v>3</v>
      </c>
      <c r="AZ24" s="146">
        <v>1</v>
      </c>
      <c r="BA24" s="146">
        <f>IF(AZ24=1,G24,0)</f>
        <v>0</v>
      </c>
      <c r="BB24" s="146">
        <f>IF(AZ24=2,G24,0)</f>
        <v>0</v>
      </c>
      <c r="BC24" s="146">
        <f>IF(AZ24=3,G24,0)</f>
        <v>0</v>
      </c>
      <c r="BD24" s="146">
        <f>IF(AZ24=4,G24,0)</f>
        <v>0</v>
      </c>
      <c r="BE24" s="146">
        <f>IF(AZ24=5,G24,0)</f>
        <v>0</v>
      </c>
      <c r="CA24" s="177">
        <v>8</v>
      </c>
      <c r="CB24" s="177">
        <v>0</v>
      </c>
      <c r="CZ24" s="146">
        <v>0</v>
      </c>
    </row>
    <row r="25" spans="1:57" ht="12.75">
      <c r="A25" s="178"/>
      <c r="B25" s="179" t="s">
        <v>75</v>
      </c>
      <c r="C25" s="180" t="str">
        <f>CONCATENATE(B19," ",C19)</f>
        <v>11 Přípravné a přidružené práce</v>
      </c>
      <c r="D25" s="181"/>
      <c r="E25" s="182"/>
      <c r="F25" s="183"/>
      <c r="G25" s="184">
        <f>SUM(G19:G24)</f>
        <v>0</v>
      </c>
      <c r="O25" s="170">
        <v>4</v>
      </c>
      <c r="BA25" s="185">
        <f>SUM(BA19:BA24)</f>
        <v>0</v>
      </c>
      <c r="BB25" s="185">
        <f>SUM(BB19:BB24)</f>
        <v>0</v>
      </c>
      <c r="BC25" s="185">
        <f>SUM(BC19:BC24)</f>
        <v>0</v>
      </c>
      <c r="BD25" s="185">
        <f>SUM(BD19:BD24)</f>
        <v>0</v>
      </c>
      <c r="BE25" s="185">
        <f>SUM(BE19:BE24)</f>
        <v>0</v>
      </c>
    </row>
    <row r="26" spans="1:15" ht="12.75">
      <c r="A26" s="163" t="s">
        <v>72</v>
      </c>
      <c r="B26" s="164" t="s">
        <v>119</v>
      </c>
      <c r="C26" s="165" t="s">
        <v>120</v>
      </c>
      <c r="D26" s="166"/>
      <c r="E26" s="167"/>
      <c r="F26" s="167"/>
      <c r="G26" s="168"/>
      <c r="H26" s="169"/>
      <c r="I26" s="169"/>
      <c r="O26" s="170">
        <v>1</v>
      </c>
    </row>
    <row r="27" spans="1:104" ht="12.75">
      <c r="A27" s="171">
        <v>16</v>
      </c>
      <c r="B27" s="172" t="s">
        <v>121</v>
      </c>
      <c r="C27" s="173" t="s">
        <v>122</v>
      </c>
      <c r="D27" s="174" t="s">
        <v>105</v>
      </c>
      <c r="E27" s="175">
        <v>120.1</v>
      </c>
      <c r="F27" s="175">
        <v>0</v>
      </c>
      <c r="G27" s="176">
        <f>E27*F27</f>
        <v>0</v>
      </c>
      <c r="O27" s="170">
        <v>2</v>
      </c>
      <c r="AA27" s="146">
        <v>1</v>
      </c>
      <c r="AB27" s="146">
        <v>1</v>
      </c>
      <c r="AC27" s="146">
        <v>1</v>
      </c>
      <c r="AZ27" s="146">
        <v>1</v>
      </c>
      <c r="BA27" s="146">
        <f>IF(AZ27=1,G27,0)</f>
        <v>0</v>
      </c>
      <c r="BB27" s="146">
        <f>IF(AZ27=2,G27,0)</f>
        <v>0</v>
      </c>
      <c r="BC27" s="146">
        <f>IF(AZ27=3,G27,0)</f>
        <v>0</v>
      </c>
      <c r="BD27" s="146">
        <f>IF(AZ27=4,G27,0)</f>
        <v>0</v>
      </c>
      <c r="BE27" s="146">
        <f>IF(AZ27=5,G27,0)</f>
        <v>0</v>
      </c>
      <c r="CA27" s="177">
        <v>1</v>
      </c>
      <c r="CB27" s="177">
        <v>1</v>
      </c>
      <c r="CZ27" s="146">
        <v>0.2024</v>
      </c>
    </row>
    <row r="28" spans="1:104" ht="12.75">
      <c r="A28" s="171">
        <v>17</v>
      </c>
      <c r="B28" s="172" t="s">
        <v>123</v>
      </c>
      <c r="C28" s="173" t="s">
        <v>124</v>
      </c>
      <c r="D28" s="174" t="s">
        <v>105</v>
      </c>
      <c r="E28" s="175">
        <v>120.1</v>
      </c>
      <c r="F28" s="175">
        <v>0</v>
      </c>
      <c r="G28" s="176">
        <f>E28*F28</f>
        <v>0</v>
      </c>
      <c r="O28" s="170">
        <v>2</v>
      </c>
      <c r="AA28" s="146">
        <v>1</v>
      </c>
      <c r="AB28" s="146">
        <v>1</v>
      </c>
      <c r="AC28" s="146">
        <v>1</v>
      </c>
      <c r="AZ28" s="146">
        <v>1</v>
      </c>
      <c r="BA28" s="146">
        <f>IF(AZ28=1,G28,0)</f>
        <v>0</v>
      </c>
      <c r="BB28" s="146">
        <f>IF(AZ28=2,G28,0)</f>
        <v>0</v>
      </c>
      <c r="BC28" s="146">
        <f>IF(AZ28=3,G28,0)</f>
        <v>0</v>
      </c>
      <c r="BD28" s="146">
        <f>IF(AZ28=4,G28,0)</f>
        <v>0</v>
      </c>
      <c r="BE28" s="146">
        <f>IF(AZ28=5,G28,0)</f>
        <v>0</v>
      </c>
      <c r="CA28" s="177">
        <v>1</v>
      </c>
      <c r="CB28" s="177">
        <v>1</v>
      </c>
      <c r="CZ28" s="146">
        <v>0.38625</v>
      </c>
    </row>
    <row r="29" spans="1:104" ht="12.75">
      <c r="A29" s="171">
        <v>18</v>
      </c>
      <c r="B29" s="172" t="s">
        <v>125</v>
      </c>
      <c r="C29" s="173" t="s">
        <v>126</v>
      </c>
      <c r="D29" s="174" t="s">
        <v>105</v>
      </c>
      <c r="E29" s="175">
        <v>90.5</v>
      </c>
      <c r="F29" s="175">
        <v>0</v>
      </c>
      <c r="G29" s="176">
        <f>E29*F29</f>
        <v>0</v>
      </c>
      <c r="O29" s="170">
        <v>2</v>
      </c>
      <c r="AA29" s="146">
        <v>1</v>
      </c>
      <c r="AB29" s="146">
        <v>1</v>
      </c>
      <c r="AC29" s="146">
        <v>1</v>
      </c>
      <c r="AZ29" s="146">
        <v>1</v>
      </c>
      <c r="BA29" s="146">
        <f>IF(AZ29=1,G29,0)</f>
        <v>0</v>
      </c>
      <c r="BB29" s="146">
        <f>IF(AZ29=2,G29,0)</f>
        <v>0</v>
      </c>
      <c r="BC29" s="146">
        <f>IF(AZ29=3,G29,0)</f>
        <v>0</v>
      </c>
      <c r="BD29" s="146">
        <f>IF(AZ29=4,G29,0)</f>
        <v>0</v>
      </c>
      <c r="BE29" s="146">
        <f>IF(AZ29=5,G29,0)</f>
        <v>0</v>
      </c>
      <c r="CA29" s="177">
        <v>1</v>
      </c>
      <c r="CB29" s="177">
        <v>1</v>
      </c>
      <c r="CZ29" s="146">
        <v>0.18907</v>
      </c>
    </row>
    <row r="30" spans="1:57" ht="12.75">
      <c r="A30" s="178"/>
      <c r="B30" s="179" t="s">
        <v>75</v>
      </c>
      <c r="C30" s="180" t="str">
        <f>CONCATENATE(B26," ",C26)</f>
        <v>56 Podkladní vrstvy komunikací a zpevněných ploch</v>
      </c>
      <c r="D30" s="181"/>
      <c r="E30" s="182"/>
      <c r="F30" s="183"/>
      <c r="G30" s="184">
        <f>SUM(G26:G29)</f>
        <v>0</v>
      </c>
      <c r="O30" s="170">
        <v>4</v>
      </c>
      <c r="BA30" s="185">
        <f>SUM(BA26:BA29)</f>
        <v>0</v>
      </c>
      <c r="BB30" s="185">
        <f>SUM(BB26:BB29)</f>
        <v>0</v>
      </c>
      <c r="BC30" s="185">
        <f>SUM(BC26:BC29)</f>
        <v>0</v>
      </c>
      <c r="BD30" s="185">
        <f>SUM(BD26:BD29)</f>
        <v>0</v>
      </c>
      <c r="BE30" s="185">
        <f>SUM(BE26:BE29)</f>
        <v>0</v>
      </c>
    </row>
    <row r="31" spans="1:15" ht="12.75">
      <c r="A31" s="163" t="s">
        <v>72</v>
      </c>
      <c r="B31" s="164" t="s">
        <v>127</v>
      </c>
      <c r="C31" s="165" t="s">
        <v>128</v>
      </c>
      <c r="D31" s="166"/>
      <c r="E31" s="167"/>
      <c r="F31" s="167"/>
      <c r="G31" s="168"/>
      <c r="H31" s="169"/>
      <c r="I31" s="169"/>
      <c r="O31" s="170">
        <v>1</v>
      </c>
    </row>
    <row r="32" spans="1:104" ht="12.75">
      <c r="A32" s="171">
        <v>19</v>
      </c>
      <c r="B32" s="172" t="s">
        <v>129</v>
      </c>
      <c r="C32" s="173" t="s">
        <v>130</v>
      </c>
      <c r="D32" s="174" t="s">
        <v>105</v>
      </c>
      <c r="E32" s="175">
        <v>93</v>
      </c>
      <c r="F32" s="175">
        <v>0</v>
      </c>
      <c r="G32" s="176">
        <f aca="true" t="shared" si="6" ref="G32:G37">E32*F32</f>
        <v>0</v>
      </c>
      <c r="O32" s="170">
        <v>2</v>
      </c>
      <c r="AA32" s="146">
        <v>1</v>
      </c>
      <c r="AB32" s="146">
        <v>1</v>
      </c>
      <c r="AC32" s="146">
        <v>1</v>
      </c>
      <c r="AZ32" s="146">
        <v>1</v>
      </c>
      <c r="BA32" s="146">
        <f aca="true" t="shared" si="7" ref="BA32:BA37">IF(AZ32=1,G32,0)</f>
        <v>0</v>
      </c>
      <c r="BB32" s="146">
        <f aca="true" t="shared" si="8" ref="BB32:BB37">IF(AZ32=2,G32,0)</f>
        <v>0</v>
      </c>
      <c r="BC32" s="146">
        <f aca="true" t="shared" si="9" ref="BC32:BC37">IF(AZ32=3,G32,0)</f>
        <v>0</v>
      </c>
      <c r="BD32" s="146">
        <f aca="true" t="shared" si="10" ref="BD32:BD37">IF(AZ32=4,G32,0)</f>
        <v>0</v>
      </c>
      <c r="BE32" s="146">
        <f aca="true" t="shared" si="11" ref="BE32:BE37">IF(AZ32=5,G32,0)</f>
        <v>0</v>
      </c>
      <c r="CA32" s="177">
        <v>1</v>
      </c>
      <c r="CB32" s="177">
        <v>1</v>
      </c>
      <c r="CZ32" s="146">
        <v>0.0928</v>
      </c>
    </row>
    <row r="33" spans="1:104" ht="12.75">
      <c r="A33" s="171">
        <v>20</v>
      </c>
      <c r="B33" s="172" t="s">
        <v>131</v>
      </c>
      <c r="C33" s="173" t="s">
        <v>132</v>
      </c>
      <c r="D33" s="174" t="s">
        <v>105</v>
      </c>
      <c r="E33" s="175">
        <v>93</v>
      </c>
      <c r="F33" s="175">
        <v>0</v>
      </c>
      <c r="G33" s="176">
        <f t="shared" si="6"/>
        <v>0</v>
      </c>
      <c r="O33" s="170">
        <v>2</v>
      </c>
      <c r="AA33" s="146">
        <v>1</v>
      </c>
      <c r="AB33" s="146">
        <v>1</v>
      </c>
      <c r="AC33" s="146">
        <v>1</v>
      </c>
      <c r="AZ33" s="146">
        <v>1</v>
      </c>
      <c r="BA33" s="146">
        <f t="shared" si="7"/>
        <v>0</v>
      </c>
      <c r="BB33" s="146">
        <f t="shared" si="8"/>
        <v>0</v>
      </c>
      <c r="BC33" s="146">
        <f t="shared" si="9"/>
        <v>0</v>
      </c>
      <c r="BD33" s="146">
        <f t="shared" si="10"/>
        <v>0</v>
      </c>
      <c r="BE33" s="146">
        <f t="shared" si="11"/>
        <v>0</v>
      </c>
      <c r="CA33" s="177">
        <v>1</v>
      </c>
      <c r="CB33" s="177">
        <v>1</v>
      </c>
      <c r="CZ33" s="146">
        <v>0</v>
      </c>
    </row>
    <row r="34" spans="1:104" ht="22.5">
      <c r="A34" s="171">
        <v>21</v>
      </c>
      <c r="B34" s="172" t="s">
        <v>133</v>
      </c>
      <c r="C34" s="173" t="s">
        <v>134</v>
      </c>
      <c r="D34" s="174" t="s">
        <v>135</v>
      </c>
      <c r="E34" s="175">
        <v>6.5</v>
      </c>
      <c r="F34" s="175">
        <v>0</v>
      </c>
      <c r="G34" s="176">
        <f t="shared" si="6"/>
        <v>0</v>
      </c>
      <c r="O34" s="170">
        <v>2</v>
      </c>
      <c r="AA34" s="146">
        <v>1</v>
      </c>
      <c r="AB34" s="146">
        <v>1</v>
      </c>
      <c r="AC34" s="146">
        <v>1</v>
      </c>
      <c r="AZ34" s="146">
        <v>1</v>
      </c>
      <c r="BA34" s="146">
        <f t="shared" si="7"/>
        <v>0</v>
      </c>
      <c r="BB34" s="146">
        <f t="shared" si="8"/>
        <v>0</v>
      </c>
      <c r="BC34" s="146">
        <f t="shared" si="9"/>
        <v>0</v>
      </c>
      <c r="BD34" s="146">
        <f t="shared" si="10"/>
        <v>0</v>
      </c>
      <c r="BE34" s="146">
        <f t="shared" si="11"/>
        <v>0</v>
      </c>
      <c r="CA34" s="177">
        <v>1</v>
      </c>
      <c r="CB34" s="177">
        <v>1</v>
      </c>
      <c r="CZ34" s="146">
        <v>0.09827</v>
      </c>
    </row>
    <row r="35" spans="1:104" ht="22.5">
      <c r="A35" s="171">
        <v>22</v>
      </c>
      <c r="B35" s="172" t="s">
        <v>136</v>
      </c>
      <c r="C35" s="173" t="s">
        <v>137</v>
      </c>
      <c r="D35" s="174" t="s">
        <v>135</v>
      </c>
      <c r="E35" s="175">
        <v>6.5</v>
      </c>
      <c r="F35" s="175">
        <v>0</v>
      </c>
      <c r="G35" s="176">
        <f t="shared" si="6"/>
        <v>0</v>
      </c>
      <c r="O35" s="170">
        <v>2</v>
      </c>
      <c r="AA35" s="146">
        <v>1</v>
      </c>
      <c r="AB35" s="146">
        <v>1</v>
      </c>
      <c r="AC35" s="146">
        <v>1</v>
      </c>
      <c r="AZ35" s="146">
        <v>1</v>
      </c>
      <c r="BA35" s="146">
        <f t="shared" si="7"/>
        <v>0</v>
      </c>
      <c r="BB35" s="146">
        <f t="shared" si="8"/>
        <v>0</v>
      </c>
      <c r="BC35" s="146">
        <f t="shared" si="9"/>
        <v>0</v>
      </c>
      <c r="BD35" s="146">
        <f t="shared" si="10"/>
        <v>0</v>
      </c>
      <c r="BE35" s="146">
        <f t="shared" si="11"/>
        <v>0</v>
      </c>
      <c r="CA35" s="177">
        <v>1</v>
      </c>
      <c r="CB35" s="177">
        <v>1</v>
      </c>
      <c r="CZ35" s="146">
        <v>0.00341</v>
      </c>
    </row>
    <row r="36" spans="1:104" ht="12.75">
      <c r="A36" s="171">
        <v>23</v>
      </c>
      <c r="B36" s="172" t="s">
        <v>138</v>
      </c>
      <c r="C36" s="173" t="s">
        <v>139</v>
      </c>
      <c r="D36" s="174" t="s">
        <v>135</v>
      </c>
      <c r="E36" s="175">
        <v>2</v>
      </c>
      <c r="F36" s="175">
        <v>0</v>
      </c>
      <c r="G36" s="176">
        <f t="shared" si="6"/>
        <v>0</v>
      </c>
      <c r="O36" s="170">
        <v>2</v>
      </c>
      <c r="AA36" s="146">
        <v>1</v>
      </c>
      <c r="AB36" s="146">
        <v>1</v>
      </c>
      <c r="AC36" s="146">
        <v>1</v>
      </c>
      <c r="AZ36" s="146">
        <v>1</v>
      </c>
      <c r="BA36" s="146">
        <f t="shared" si="7"/>
        <v>0</v>
      </c>
      <c r="BB36" s="146">
        <f t="shared" si="8"/>
        <v>0</v>
      </c>
      <c r="BC36" s="146">
        <f t="shared" si="9"/>
        <v>0</v>
      </c>
      <c r="BD36" s="146">
        <f t="shared" si="10"/>
        <v>0</v>
      </c>
      <c r="BE36" s="146">
        <f t="shared" si="11"/>
        <v>0</v>
      </c>
      <c r="CA36" s="177">
        <v>1</v>
      </c>
      <c r="CB36" s="177">
        <v>1</v>
      </c>
      <c r="CZ36" s="146">
        <v>0.08669</v>
      </c>
    </row>
    <row r="37" spans="1:104" ht="12.75">
      <c r="A37" s="171">
        <v>24</v>
      </c>
      <c r="B37" s="172" t="s">
        <v>140</v>
      </c>
      <c r="C37" s="173" t="s">
        <v>141</v>
      </c>
      <c r="D37" s="174" t="s">
        <v>105</v>
      </c>
      <c r="E37" s="175">
        <v>97.65</v>
      </c>
      <c r="F37" s="175">
        <v>0</v>
      </c>
      <c r="G37" s="176">
        <f t="shared" si="6"/>
        <v>0</v>
      </c>
      <c r="O37" s="170">
        <v>2</v>
      </c>
      <c r="AA37" s="146">
        <v>3</v>
      </c>
      <c r="AB37" s="146">
        <v>1</v>
      </c>
      <c r="AC37" s="146">
        <v>59245030</v>
      </c>
      <c r="AZ37" s="146">
        <v>1</v>
      </c>
      <c r="BA37" s="146">
        <f t="shared" si="7"/>
        <v>0</v>
      </c>
      <c r="BB37" s="146">
        <f t="shared" si="8"/>
        <v>0</v>
      </c>
      <c r="BC37" s="146">
        <f t="shared" si="9"/>
        <v>0</v>
      </c>
      <c r="BD37" s="146">
        <f t="shared" si="10"/>
        <v>0</v>
      </c>
      <c r="BE37" s="146">
        <f t="shared" si="11"/>
        <v>0</v>
      </c>
      <c r="CA37" s="177">
        <v>3</v>
      </c>
      <c r="CB37" s="177">
        <v>1</v>
      </c>
      <c r="CZ37" s="146">
        <v>0.1728</v>
      </c>
    </row>
    <row r="38" spans="1:57" ht="12.75">
      <c r="A38" s="178"/>
      <c r="B38" s="179" t="s">
        <v>75</v>
      </c>
      <c r="C38" s="180" t="str">
        <f>CONCATENATE(B31," ",C31)</f>
        <v>59 Dlažby a předlažby komunikací</v>
      </c>
      <c r="D38" s="181"/>
      <c r="E38" s="182"/>
      <c r="F38" s="183"/>
      <c r="G38" s="184">
        <f>SUM(G31:G37)</f>
        <v>0</v>
      </c>
      <c r="O38" s="170">
        <v>4</v>
      </c>
      <c r="BA38" s="185">
        <f>SUM(BA31:BA37)</f>
        <v>0</v>
      </c>
      <c r="BB38" s="185">
        <f>SUM(BB31:BB37)</f>
        <v>0</v>
      </c>
      <c r="BC38" s="185">
        <f>SUM(BC31:BC37)</f>
        <v>0</v>
      </c>
      <c r="BD38" s="185">
        <f>SUM(BD31:BD37)</f>
        <v>0</v>
      </c>
      <c r="BE38" s="185">
        <f>SUM(BE31:BE37)</f>
        <v>0</v>
      </c>
    </row>
    <row r="39" spans="1:15" ht="12.75">
      <c r="A39" s="163" t="s">
        <v>72</v>
      </c>
      <c r="B39" s="164" t="s">
        <v>142</v>
      </c>
      <c r="C39" s="165" t="s">
        <v>143</v>
      </c>
      <c r="D39" s="166"/>
      <c r="E39" s="167"/>
      <c r="F39" s="167"/>
      <c r="G39" s="168"/>
      <c r="H39" s="169"/>
      <c r="I39" s="169"/>
      <c r="O39" s="170">
        <v>1</v>
      </c>
    </row>
    <row r="40" spans="1:104" ht="12.75">
      <c r="A40" s="171">
        <v>25</v>
      </c>
      <c r="B40" s="172" t="s">
        <v>144</v>
      </c>
      <c r="C40" s="173" t="s">
        <v>145</v>
      </c>
      <c r="D40" s="174" t="s">
        <v>110</v>
      </c>
      <c r="E40" s="175">
        <v>6</v>
      </c>
      <c r="F40" s="175">
        <v>0</v>
      </c>
      <c r="G40" s="176">
        <f>E40*F40</f>
        <v>0</v>
      </c>
      <c r="O40" s="170">
        <v>2</v>
      </c>
      <c r="AA40" s="146">
        <v>1</v>
      </c>
      <c r="AB40" s="146">
        <v>1</v>
      </c>
      <c r="AC40" s="146">
        <v>1</v>
      </c>
      <c r="AZ40" s="146">
        <v>1</v>
      </c>
      <c r="BA40" s="146">
        <f>IF(AZ40=1,G40,0)</f>
        <v>0</v>
      </c>
      <c r="BB40" s="146">
        <f>IF(AZ40=2,G40,0)</f>
        <v>0</v>
      </c>
      <c r="BC40" s="146">
        <f>IF(AZ40=3,G40,0)</f>
        <v>0</v>
      </c>
      <c r="BD40" s="146">
        <f>IF(AZ40=4,G40,0)</f>
        <v>0</v>
      </c>
      <c r="BE40" s="146">
        <f>IF(AZ40=5,G40,0)</f>
        <v>0</v>
      </c>
      <c r="CA40" s="177">
        <v>1</v>
      </c>
      <c r="CB40" s="177">
        <v>1</v>
      </c>
      <c r="CZ40" s="146">
        <v>0</v>
      </c>
    </row>
    <row r="41" spans="1:104" ht="12.75">
      <c r="A41" s="171">
        <v>26</v>
      </c>
      <c r="B41" s="172" t="s">
        <v>146</v>
      </c>
      <c r="C41" s="173" t="s">
        <v>147</v>
      </c>
      <c r="D41" s="174" t="s">
        <v>135</v>
      </c>
      <c r="E41" s="175">
        <v>1.32</v>
      </c>
      <c r="F41" s="175">
        <v>0</v>
      </c>
      <c r="G41" s="176">
        <f>E41*F41</f>
        <v>0</v>
      </c>
      <c r="O41" s="170">
        <v>2</v>
      </c>
      <c r="AA41" s="146">
        <v>3</v>
      </c>
      <c r="AB41" s="146">
        <v>1</v>
      </c>
      <c r="AC41" s="146">
        <v>286111201</v>
      </c>
      <c r="AZ41" s="146">
        <v>1</v>
      </c>
      <c r="BA41" s="146">
        <f>IF(AZ41=1,G41,0)</f>
        <v>0</v>
      </c>
      <c r="BB41" s="146">
        <f>IF(AZ41=2,G41,0)</f>
        <v>0</v>
      </c>
      <c r="BC41" s="146">
        <f>IF(AZ41=3,G41,0)</f>
        <v>0</v>
      </c>
      <c r="BD41" s="146">
        <f>IF(AZ41=4,G41,0)</f>
        <v>0</v>
      </c>
      <c r="BE41" s="146">
        <f>IF(AZ41=5,G41,0)</f>
        <v>0</v>
      </c>
      <c r="CA41" s="177">
        <v>3</v>
      </c>
      <c r="CB41" s="177">
        <v>1</v>
      </c>
      <c r="CZ41" s="146">
        <v>0.0079</v>
      </c>
    </row>
    <row r="42" spans="1:57" ht="12.75">
      <c r="A42" s="178"/>
      <c r="B42" s="179" t="s">
        <v>75</v>
      </c>
      <c r="C42" s="180" t="str">
        <f>CONCATENATE(B39," ",C39)</f>
        <v>87 Potrubí z trub z plastických hmot</v>
      </c>
      <c r="D42" s="181"/>
      <c r="E42" s="182"/>
      <c r="F42" s="183"/>
      <c r="G42" s="184">
        <f>SUM(G39:G41)</f>
        <v>0</v>
      </c>
      <c r="O42" s="170">
        <v>4</v>
      </c>
      <c r="BA42" s="185">
        <f>SUM(BA39:BA41)</f>
        <v>0</v>
      </c>
      <c r="BB42" s="185">
        <f>SUM(BB39:BB41)</f>
        <v>0</v>
      </c>
      <c r="BC42" s="185">
        <f>SUM(BC39:BC41)</f>
        <v>0</v>
      </c>
      <c r="BD42" s="185">
        <f>SUM(BD39:BD41)</f>
        <v>0</v>
      </c>
      <c r="BE42" s="185">
        <f>SUM(BE39:BE41)</f>
        <v>0</v>
      </c>
    </row>
    <row r="43" spans="1:15" ht="12.75">
      <c r="A43" s="163" t="s">
        <v>72</v>
      </c>
      <c r="B43" s="164" t="s">
        <v>148</v>
      </c>
      <c r="C43" s="165" t="s">
        <v>149</v>
      </c>
      <c r="D43" s="166"/>
      <c r="E43" s="167"/>
      <c r="F43" s="167"/>
      <c r="G43" s="168"/>
      <c r="H43" s="169"/>
      <c r="I43" s="169"/>
      <c r="O43" s="170">
        <v>1</v>
      </c>
    </row>
    <row r="44" spans="1:104" ht="12.75">
      <c r="A44" s="171">
        <v>27</v>
      </c>
      <c r="B44" s="172" t="s">
        <v>150</v>
      </c>
      <c r="C44" s="173" t="s">
        <v>151</v>
      </c>
      <c r="D44" s="174" t="s">
        <v>135</v>
      </c>
      <c r="E44" s="175">
        <v>2</v>
      </c>
      <c r="F44" s="175">
        <v>0</v>
      </c>
      <c r="G44" s="176">
        <f aca="true" t="shared" si="12" ref="G44:G51">E44*F44</f>
        <v>0</v>
      </c>
      <c r="O44" s="170">
        <v>2</v>
      </c>
      <c r="AA44" s="146">
        <v>1</v>
      </c>
      <c r="AB44" s="146">
        <v>1</v>
      </c>
      <c r="AC44" s="146">
        <v>1</v>
      </c>
      <c r="AZ44" s="146">
        <v>1</v>
      </c>
      <c r="BA44" s="146">
        <f aca="true" t="shared" si="13" ref="BA44:BA51">IF(AZ44=1,G44,0)</f>
        <v>0</v>
      </c>
      <c r="BB44" s="146">
        <f aca="true" t="shared" si="14" ref="BB44:BB51">IF(AZ44=2,G44,0)</f>
        <v>0</v>
      </c>
      <c r="BC44" s="146">
        <f aca="true" t="shared" si="15" ref="BC44:BC51">IF(AZ44=3,G44,0)</f>
        <v>0</v>
      </c>
      <c r="BD44" s="146">
        <f aca="true" t="shared" si="16" ref="BD44:BD51">IF(AZ44=4,G44,0)</f>
        <v>0</v>
      </c>
      <c r="BE44" s="146">
        <f aca="true" t="shared" si="17" ref="BE44:BE51">IF(AZ44=5,G44,0)</f>
        <v>0</v>
      </c>
      <c r="CA44" s="177">
        <v>1</v>
      </c>
      <c r="CB44" s="177">
        <v>1</v>
      </c>
      <c r="CZ44" s="146">
        <v>0.2459</v>
      </c>
    </row>
    <row r="45" spans="1:104" ht="12.75">
      <c r="A45" s="171">
        <v>28</v>
      </c>
      <c r="B45" s="172" t="s">
        <v>152</v>
      </c>
      <c r="C45" s="173" t="s">
        <v>153</v>
      </c>
      <c r="D45" s="174" t="s">
        <v>110</v>
      </c>
      <c r="E45" s="175">
        <v>59</v>
      </c>
      <c r="F45" s="175">
        <v>0</v>
      </c>
      <c r="G45" s="176">
        <f t="shared" si="12"/>
        <v>0</v>
      </c>
      <c r="O45" s="170">
        <v>2</v>
      </c>
      <c r="AA45" s="146">
        <v>1</v>
      </c>
      <c r="AB45" s="146">
        <v>1</v>
      </c>
      <c r="AC45" s="146">
        <v>1</v>
      </c>
      <c r="AZ45" s="146">
        <v>1</v>
      </c>
      <c r="BA45" s="146">
        <f t="shared" si="13"/>
        <v>0</v>
      </c>
      <c r="BB45" s="146">
        <f t="shared" si="14"/>
        <v>0</v>
      </c>
      <c r="BC45" s="146">
        <f t="shared" si="15"/>
        <v>0</v>
      </c>
      <c r="BD45" s="146">
        <f t="shared" si="16"/>
        <v>0</v>
      </c>
      <c r="BE45" s="146">
        <f t="shared" si="17"/>
        <v>0</v>
      </c>
      <c r="CA45" s="177">
        <v>1</v>
      </c>
      <c r="CB45" s="177">
        <v>1</v>
      </c>
      <c r="CZ45" s="146">
        <v>0.08949</v>
      </c>
    </row>
    <row r="46" spans="1:104" ht="12.75">
      <c r="A46" s="171">
        <v>29</v>
      </c>
      <c r="B46" s="172" t="s">
        <v>154</v>
      </c>
      <c r="C46" s="173" t="s">
        <v>155</v>
      </c>
      <c r="D46" s="174" t="s">
        <v>110</v>
      </c>
      <c r="E46" s="175">
        <v>12</v>
      </c>
      <c r="F46" s="175">
        <v>0</v>
      </c>
      <c r="G46" s="176">
        <f t="shared" si="12"/>
        <v>0</v>
      </c>
      <c r="O46" s="170">
        <v>2</v>
      </c>
      <c r="AA46" s="146">
        <v>1</v>
      </c>
      <c r="AB46" s="146">
        <v>1</v>
      </c>
      <c r="AC46" s="146">
        <v>1</v>
      </c>
      <c r="AZ46" s="146">
        <v>1</v>
      </c>
      <c r="BA46" s="146">
        <f t="shared" si="13"/>
        <v>0</v>
      </c>
      <c r="BB46" s="146">
        <f t="shared" si="14"/>
        <v>0</v>
      </c>
      <c r="BC46" s="146">
        <f t="shared" si="15"/>
        <v>0</v>
      </c>
      <c r="BD46" s="146">
        <f t="shared" si="16"/>
        <v>0</v>
      </c>
      <c r="BE46" s="146">
        <f t="shared" si="17"/>
        <v>0</v>
      </c>
      <c r="CA46" s="177">
        <v>1</v>
      </c>
      <c r="CB46" s="177">
        <v>1</v>
      </c>
      <c r="CZ46" s="146">
        <v>0.13612</v>
      </c>
    </row>
    <row r="47" spans="1:104" ht="12.75">
      <c r="A47" s="171">
        <v>30</v>
      </c>
      <c r="B47" s="172" t="s">
        <v>156</v>
      </c>
      <c r="C47" s="173" t="s">
        <v>157</v>
      </c>
      <c r="D47" s="174" t="s">
        <v>85</v>
      </c>
      <c r="E47" s="175">
        <v>1.39</v>
      </c>
      <c r="F47" s="175">
        <v>0</v>
      </c>
      <c r="G47" s="176">
        <f t="shared" si="12"/>
        <v>0</v>
      </c>
      <c r="O47" s="170">
        <v>2</v>
      </c>
      <c r="AA47" s="146">
        <v>1</v>
      </c>
      <c r="AB47" s="146">
        <v>1</v>
      </c>
      <c r="AC47" s="146">
        <v>1</v>
      </c>
      <c r="AZ47" s="146">
        <v>1</v>
      </c>
      <c r="BA47" s="146">
        <f t="shared" si="13"/>
        <v>0</v>
      </c>
      <c r="BB47" s="146">
        <f t="shared" si="14"/>
        <v>0</v>
      </c>
      <c r="BC47" s="146">
        <f t="shared" si="15"/>
        <v>0</v>
      </c>
      <c r="BD47" s="146">
        <f t="shared" si="16"/>
        <v>0</v>
      </c>
      <c r="BE47" s="146">
        <f t="shared" si="17"/>
        <v>0</v>
      </c>
      <c r="CA47" s="177">
        <v>1</v>
      </c>
      <c r="CB47" s="177">
        <v>1</v>
      </c>
      <c r="CZ47" s="146">
        <v>2.37855</v>
      </c>
    </row>
    <row r="48" spans="1:104" ht="12.75">
      <c r="A48" s="171">
        <v>31</v>
      </c>
      <c r="B48" s="172" t="s">
        <v>158</v>
      </c>
      <c r="C48" s="173" t="s">
        <v>159</v>
      </c>
      <c r="D48" s="174" t="s">
        <v>135</v>
      </c>
      <c r="E48" s="175">
        <v>1</v>
      </c>
      <c r="F48" s="175">
        <v>0</v>
      </c>
      <c r="G48" s="176">
        <f t="shared" si="12"/>
        <v>0</v>
      </c>
      <c r="O48" s="170">
        <v>2</v>
      </c>
      <c r="AA48" s="146">
        <v>3</v>
      </c>
      <c r="AB48" s="146">
        <v>1</v>
      </c>
      <c r="AC48" s="146" t="s">
        <v>158</v>
      </c>
      <c r="AZ48" s="146">
        <v>1</v>
      </c>
      <c r="BA48" s="146">
        <f t="shared" si="13"/>
        <v>0</v>
      </c>
      <c r="BB48" s="146">
        <f t="shared" si="14"/>
        <v>0</v>
      </c>
      <c r="BC48" s="146">
        <f t="shared" si="15"/>
        <v>0</v>
      </c>
      <c r="BD48" s="146">
        <f t="shared" si="16"/>
        <v>0</v>
      </c>
      <c r="BE48" s="146">
        <f t="shared" si="17"/>
        <v>0</v>
      </c>
      <c r="CA48" s="177">
        <v>3</v>
      </c>
      <c r="CB48" s="177">
        <v>1</v>
      </c>
      <c r="CZ48" s="146">
        <v>0.0051</v>
      </c>
    </row>
    <row r="49" spans="1:104" ht="12.75">
      <c r="A49" s="171">
        <v>32</v>
      </c>
      <c r="B49" s="172" t="s">
        <v>160</v>
      </c>
      <c r="C49" s="173" t="s">
        <v>161</v>
      </c>
      <c r="D49" s="174" t="s">
        <v>135</v>
      </c>
      <c r="E49" s="175">
        <v>1</v>
      </c>
      <c r="F49" s="175">
        <v>0</v>
      </c>
      <c r="G49" s="176">
        <f t="shared" si="12"/>
        <v>0</v>
      </c>
      <c r="O49" s="170">
        <v>2</v>
      </c>
      <c r="AA49" s="146">
        <v>3</v>
      </c>
      <c r="AB49" s="146">
        <v>1</v>
      </c>
      <c r="AC49" s="146" t="s">
        <v>160</v>
      </c>
      <c r="AZ49" s="146">
        <v>1</v>
      </c>
      <c r="BA49" s="146">
        <f t="shared" si="13"/>
        <v>0</v>
      </c>
      <c r="BB49" s="146">
        <f t="shared" si="14"/>
        <v>0</v>
      </c>
      <c r="BC49" s="146">
        <f t="shared" si="15"/>
        <v>0</v>
      </c>
      <c r="BD49" s="146">
        <f t="shared" si="16"/>
        <v>0</v>
      </c>
      <c r="BE49" s="146">
        <f t="shared" si="17"/>
        <v>0</v>
      </c>
      <c r="CA49" s="177">
        <v>3</v>
      </c>
      <c r="CB49" s="177">
        <v>1</v>
      </c>
      <c r="CZ49" s="146">
        <v>0.0051</v>
      </c>
    </row>
    <row r="50" spans="1:104" ht="12.75">
      <c r="A50" s="171">
        <v>33</v>
      </c>
      <c r="B50" s="172" t="s">
        <v>162</v>
      </c>
      <c r="C50" s="173" t="s">
        <v>163</v>
      </c>
      <c r="D50" s="174" t="s">
        <v>135</v>
      </c>
      <c r="E50" s="175">
        <v>60</v>
      </c>
      <c r="F50" s="175">
        <v>0</v>
      </c>
      <c r="G50" s="176">
        <f t="shared" si="12"/>
        <v>0</v>
      </c>
      <c r="O50" s="170">
        <v>2</v>
      </c>
      <c r="AA50" s="146">
        <v>3</v>
      </c>
      <c r="AB50" s="146">
        <v>1</v>
      </c>
      <c r="AC50" s="146">
        <v>59217421</v>
      </c>
      <c r="AZ50" s="146">
        <v>1</v>
      </c>
      <c r="BA50" s="146">
        <f t="shared" si="13"/>
        <v>0</v>
      </c>
      <c r="BB50" s="146">
        <f t="shared" si="14"/>
        <v>0</v>
      </c>
      <c r="BC50" s="146">
        <f t="shared" si="15"/>
        <v>0</v>
      </c>
      <c r="BD50" s="146">
        <f t="shared" si="16"/>
        <v>0</v>
      </c>
      <c r="BE50" s="146">
        <f t="shared" si="17"/>
        <v>0</v>
      </c>
      <c r="CA50" s="177">
        <v>3</v>
      </c>
      <c r="CB50" s="177">
        <v>1</v>
      </c>
      <c r="CZ50" s="146">
        <v>0.06</v>
      </c>
    </row>
    <row r="51" spans="1:104" ht="12.75">
      <c r="A51" s="171">
        <v>34</v>
      </c>
      <c r="B51" s="172" t="s">
        <v>164</v>
      </c>
      <c r="C51" s="173" t="s">
        <v>165</v>
      </c>
      <c r="D51" s="174" t="s">
        <v>135</v>
      </c>
      <c r="E51" s="175">
        <v>12</v>
      </c>
      <c r="F51" s="175">
        <v>0</v>
      </c>
      <c r="G51" s="176">
        <f t="shared" si="12"/>
        <v>0</v>
      </c>
      <c r="O51" s="170">
        <v>2</v>
      </c>
      <c r="AA51" s="146">
        <v>3</v>
      </c>
      <c r="AB51" s="146">
        <v>1</v>
      </c>
      <c r="AC51" s="146">
        <v>59217476</v>
      </c>
      <c r="AZ51" s="146">
        <v>1</v>
      </c>
      <c r="BA51" s="146">
        <f t="shared" si="13"/>
        <v>0</v>
      </c>
      <c r="BB51" s="146">
        <f t="shared" si="14"/>
        <v>0</v>
      </c>
      <c r="BC51" s="146">
        <f t="shared" si="15"/>
        <v>0</v>
      </c>
      <c r="BD51" s="146">
        <f t="shared" si="16"/>
        <v>0</v>
      </c>
      <c r="BE51" s="146">
        <f t="shared" si="17"/>
        <v>0</v>
      </c>
      <c r="CA51" s="177">
        <v>3</v>
      </c>
      <c r="CB51" s="177">
        <v>1</v>
      </c>
      <c r="CZ51" s="146">
        <v>0.048</v>
      </c>
    </row>
    <row r="52" spans="1:57" ht="12.75">
      <c r="A52" s="178"/>
      <c r="B52" s="179" t="s">
        <v>75</v>
      </c>
      <c r="C52" s="180" t="str">
        <f>CONCATENATE(B43," ",C43)</f>
        <v>91 Doplňující práce na komunikaci</v>
      </c>
      <c r="D52" s="181"/>
      <c r="E52" s="182"/>
      <c r="F52" s="183"/>
      <c r="G52" s="184">
        <f>SUM(G43:G51)</f>
        <v>0</v>
      </c>
      <c r="O52" s="170">
        <v>4</v>
      </c>
      <c r="BA52" s="185">
        <f>SUM(BA43:BA51)</f>
        <v>0</v>
      </c>
      <c r="BB52" s="185">
        <f>SUM(BB43:BB51)</f>
        <v>0</v>
      </c>
      <c r="BC52" s="185">
        <f>SUM(BC43:BC51)</f>
        <v>0</v>
      </c>
      <c r="BD52" s="185">
        <f>SUM(BD43:BD51)</f>
        <v>0</v>
      </c>
      <c r="BE52" s="185">
        <f>SUM(BE43:BE51)</f>
        <v>0</v>
      </c>
    </row>
    <row r="53" spans="1:15" ht="12.75">
      <c r="A53" s="163" t="s">
        <v>72</v>
      </c>
      <c r="B53" s="164" t="s">
        <v>166</v>
      </c>
      <c r="C53" s="165" t="s">
        <v>167</v>
      </c>
      <c r="D53" s="166"/>
      <c r="E53" s="167"/>
      <c r="F53" s="167"/>
      <c r="G53" s="168"/>
      <c r="H53" s="169"/>
      <c r="I53" s="169"/>
      <c r="O53" s="170">
        <v>1</v>
      </c>
    </row>
    <row r="54" spans="1:104" ht="12.75">
      <c r="A54" s="171">
        <v>35</v>
      </c>
      <c r="B54" s="172" t="s">
        <v>168</v>
      </c>
      <c r="C54" s="173" t="s">
        <v>169</v>
      </c>
      <c r="D54" s="174" t="s">
        <v>96</v>
      </c>
      <c r="E54" s="175">
        <v>129.0542825</v>
      </c>
      <c r="F54" s="175">
        <v>0</v>
      </c>
      <c r="G54" s="176">
        <f>E54*F54</f>
        <v>0</v>
      </c>
      <c r="O54" s="170">
        <v>2</v>
      </c>
      <c r="AA54" s="146">
        <v>7</v>
      </c>
      <c r="AB54" s="146">
        <v>1</v>
      </c>
      <c r="AC54" s="146">
        <v>2</v>
      </c>
      <c r="AZ54" s="146">
        <v>1</v>
      </c>
      <c r="BA54" s="146">
        <f>IF(AZ54=1,G54,0)</f>
        <v>0</v>
      </c>
      <c r="BB54" s="146">
        <f>IF(AZ54=2,G54,0)</f>
        <v>0</v>
      </c>
      <c r="BC54" s="146">
        <f>IF(AZ54=3,G54,0)</f>
        <v>0</v>
      </c>
      <c r="BD54" s="146">
        <f>IF(AZ54=4,G54,0)</f>
        <v>0</v>
      </c>
      <c r="BE54" s="146">
        <f>IF(AZ54=5,G54,0)</f>
        <v>0</v>
      </c>
      <c r="CA54" s="177">
        <v>7</v>
      </c>
      <c r="CB54" s="177">
        <v>1</v>
      </c>
      <c r="CZ54" s="146">
        <v>0</v>
      </c>
    </row>
    <row r="55" spans="1:57" ht="12.75">
      <c r="A55" s="178"/>
      <c r="B55" s="179" t="s">
        <v>75</v>
      </c>
      <c r="C55" s="180" t="str">
        <f>CONCATENATE(B53," ",C53)</f>
        <v>99 Staveništní přesun hmot</v>
      </c>
      <c r="D55" s="181"/>
      <c r="E55" s="182"/>
      <c r="F55" s="183"/>
      <c r="G55" s="184">
        <f>SUM(G53:G54)</f>
        <v>0</v>
      </c>
      <c r="O55" s="170">
        <v>4</v>
      </c>
      <c r="BA55" s="185">
        <f>SUM(BA53:BA54)</f>
        <v>0</v>
      </c>
      <c r="BB55" s="185">
        <f>SUM(BB53:BB54)</f>
        <v>0</v>
      </c>
      <c r="BC55" s="185">
        <f>SUM(BC53:BC54)</f>
        <v>0</v>
      </c>
      <c r="BD55" s="185">
        <f>SUM(BD53:BD54)</f>
        <v>0</v>
      </c>
      <c r="BE55" s="185">
        <f>SUM(BE53:BE54)</f>
        <v>0</v>
      </c>
    </row>
    <row r="56" ht="12.75">
      <c r="E56" s="146"/>
    </row>
    <row r="57" ht="12.75">
      <c r="E57" s="146"/>
    </row>
    <row r="58" ht="12.75">
      <c r="E58" s="146"/>
    </row>
    <row r="59" ht="12.75">
      <c r="E59" s="146"/>
    </row>
    <row r="60" ht="12.75">
      <c r="E60" s="146"/>
    </row>
    <row r="61" ht="12.75">
      <c r="E61" s="146"/>
    </row>
    <row r="62" ht="12.75">
      <c r="E62" s="146"/>
    </row>
    <row r="63" ht="12.75">
      <c r="E63" s="146"/>
    </row>
    <row r="64" ht="12.75">
      <c r="E64" s="146"/>
    </row>
    <row r="65" ht="12.75">
      <c r="E65" s="146"/>
    </row>
    <row r="66" ht="12.75">
      <c r="E66" s="146"/>
    </row>
    <row r="67" ht="12.75">
      <c r="E67" s="146"/>
    </row>
    <row r="68" ht="12.75">
      <c r="E68" s="146"/>
    </row>
    <row r="69" ht="12.75">
      <c r="E69" s="146"/>
    </row>
    <row r="70" ht="12.75">
      <c r="E70" s="146"/>
    </row>
    <row r="71" ht="12.75">
      <c r="E71" s="146"/>
    </row>
    <row r="72" ht="12.75">
      <c r="E72" s="146"/>
    </row>
    <row r="73" ht="12.75">
      <c r="E73" s="146"/>
    </row>
    <row r="74" ht="12.75">
      <c r="E74" s="146"/>
    </row>
    <row r="75" ht="12.75">
      <c r="E75" s="146"/>
    </row>
    <row r="76" ht="12.75">
      <c r="E76" s="146"/>
    </row>
    <row r="77" ht="12.75">
      <c r="E77" s="146"/>
    </row>
    <row r="78" ht="12.75">
      <c r="E78" s="146"/>
    </row>
    <row r="79" spans="1:7" ht="12.75">
      <c r="A79" s="186"/>
      <c r="B79" s="186"/>
      <c r="C79" s="186"/>
      <c r="D79" s="186"/>
      <c r="E79" s="186"/>
      <c r="F79" s="186"/>
      <c r="G79" s="186"/>
    </row>
    <row r="80" spans="1:7" ht="12.75">
      <c r="A80" s="186"/>
      <c r="B80" s="186"/>
      <c r="C80" s="186"/>
      <c r="D80" s="186"/>
      <c r="E80" s="186"/>
      <c r="F80" s="186"/>
      <c r="G80" s="186"/>
    </row>
    <row r="81" spans="1:7" ht="12.75">
      <c r="A81" s="186"/>
      <c r="B81" s="186"/>
      <c r="C81" s="186"/>
      <c r="D81" s="186"/>
      <c r="E81" s="186"/>
      <c r="F81" s="186"/>
      <c r="G81" s="186"/>
    </row>
    <row r="82" spans="1:7" ht="12.75">
      <c r="A82" s="186"/>
      <c r="B82" s="186"/>
      <c r="C82" s="186"/>
      <c r="D82" s="186"/>
      <c r="E82" s="186"/>
      <c r="F82" s="186"/>
      <c r="G82" s="186"/>
    </row>
    <row r="83" ht="12.75">
      <c r="E83" s="146"/>
    </row>
    <row r="84" ht="12.75">
      <c r="E84" s="146"/>
    </row>
    <row r="85" ht="12.75">
      <c r="E85" s="146"/>
    </row>
    <row r="86" ht="12.75">
      <c r="E86" s="146"/>
    </row>
    <row r="87" ht="12.75">
      <c r="E87" s="146"/>
    </row>
    <row r="88" ht="12.75">
      <c r="E88" s="146"/>
    </row>
    <row r="89" ht="12.75">
      <c r="E89" s="146"/>
    </row>
    <row r="90" ht="12.75">
      <c r="E90" s="146"/>
    </row>
    <row r="91" ht="12.75">
      <c r="E91" s="146"/>
    </row>
    <row r="92" ht="12.75">
      <c r="E92" s="146"/>
    </row>
    <row r="93" ht="12.75">
      <c r="E93" s="146"/>
    </row>
    <row r="94" ht="12.75">
      <c r="E94" s="146"/>
    </row>
    <row r="95" ht="12.75">
      <c r="E95" s="146"/>
    </row>
    <row r="96" ht="12.75">
      <c r="E96" s="146"/>
    </row>
    <row r="97" ht="12.75">
      <c r="E97" s="146"/>
    </row>
    <row r="98" ht="12.75">
      <c r="E98" s="146"/>
    </row>
    <row r="99" ht="12.75">
      <c r="E99" s="146"/>
    </row>
    <row r="100" ht="12.75">
      <c r="E100" s="146"/>
    </row>
    <row r="101" ht="12.75">
      <c r="E101" s="146"/>
    </row>
    <row r="102" ht="12.75">
      <c r="E102" s="146"/>
    </row>
    <row r="103" ht="12.75">
      <c r="E103" s="146"/>
    </row>
    <row r="104" ht="12.75">
      <c r="E104" s="146"/>
    </row>
    <row r="105" ht="12.75">
      <c r="E105" s="146"/>
    </row>
    <row r="106" ht="12.75">
      <c r="E106" s="146"/>
    </row>
    <row r="107" ht="12.75">
      <c r="E107" s="146"/>
    </row>
    <row r="108" ht="12.75">
      <c r="E108" s="146"/>
    </row>
    <row r="109" ht="12.75">
      <c r="E109" s="146"/>
    </row>
    <row r="110" ht="12.75">
      <c r="E110" s="146"/>
    </row>
    <row r="111" ht="12.75">
      <c r="E111" s="146"/>
    </row>
    <row r="112" ht="12.75">
      <c r="E112" s="146"/>
    </row>
    <row r="113" ht="12.75">
      <c r="E113" s="146"/>
    </row>
    <row r="114" spans="1:2" ht="12.75">
      <c r="A114" s="187"/>
      <c r="B114" s="187"/>
    </row>
    <row r="115" spans="1:7" ht="12.75">
      <c r="A115" s="186"/>
      <c r="B115" s="186"/>
      <c r="C115" s="189"/>
      <c r="D115" s="189"/>
      <c r="E115" s="190"/>
      <c r="F115" s="189"/>
      <c r="G115" s="191"/>
    </row>
    <row r="116" spans="1:7" ht="12.75">
      <c r="A116" s="192"/>
      <c r="B116" s="192"/>
      <c r="C116" s="186"/>
      <c r="D116" s="186"/>
      <c r="E116" s="193"/>
      <c r="F116" s="186"/>
      <c r="G116" s="186"/>
    </row>
    <row r="117" spans="1:7" ht="12.75">
      <c r="A117" s="186"/>
      <c r="B117" s="186"/>
      <c r="C117" s="186"/>
      <c r="D117" s="186"/>
      <c r="E117" s="193"/>
      <c r="F117" s="186"/>
      <c r="G117" s="186"/>
    </row>
    <row r="118" spans="1:7" ht="12.75">
      <c r="A118" s="186"/>
      <c r="B118" s="186"/>
      <c r="C118" s="186"/>
      <c r="D118" s="186"/>
      <c r="E118" s="193"/>
      <c r="F118" s="186"/>
      <c r="G118" s="186"/>
    </row>
    <row r="119" spans="1:7" ht="12.75">
      <c r="A119" s="186"/>
      <c r="B119" s="186"/>
      <c r="C119" s="186"/>
      <c r="D119" s="186"/>
      <c r="E119" s="193"/>
      <c r="F119" s="186"/>
      <c r="G119" s="186"/>
    </row>
    <row r="120" spans="1:7" ht="12.75">
      <c r="A120" s="186"/>
      <c r="B120" s="186"/>
      <c r="C120" s="186"/>
      <c r="D120" s="186"/>
      <c r="E120" s="193"/>
      <c r="F120" s="186"/>
      <c r="G120" s="186"/>
    </row>
    <row r="121" spans="1:7" ht="12.75">
      <c r="A121" s="186"/>
      <c r="B121" s="186"/>
      <c r="C121" s="186"/>
      <c r="D121" s="186"/>
      <c r="E121" s="193"/>
      <c r="F121" s="186"/>
      <c r="G121" s="186"/>
    </row>
    <row r="122" spans="1:7" ht="12.75">
      <c r="A122" s="186"/>
      <c r="B122" s="186"/>
      <c r="C122" s="186"/>
      <c r="D122" s="186"/>
      <c r="E122" s="193"/>
      <c r="F122" s="186"/>
      <c r="G122" s="186"/>
    </row>
    <row r="123" spans="1:7" ht="12.75">
      <c r="A123" s="186"/>
      <c r="B123" s="186"/>
      <c r="C123" s="186"/>
      <c r="D123" s="186"/>
      <c r="E123" s="193"/>
      <c r="F123" s="186"/>
      <c r="G123" s="186"/>
    </row>
    <row r="124" spans="1:7" ht="12.75">
      <c r="A124" s="186"/>
      <c r="B124" s="186"/>
      <c r="C124" s="186"/>
      <c r="D124" s="186"/>
      <c r="E124" s="193"/>
      <c r="F124" s="186"/>
      <c r="G124" s="186"/>
    </row>
    <row r="125" spans="1:7" ht="12.75">
      <c r="A125" s="186"/>
      <c r="B125" s="186"/>
      <c r="C125" s="186"/>
      <c r="D125" s="186"/>
      <c r="E125" s="193"/>
      <c r="F125" s="186"/>
      <c r="G125" s="186"/>
    </row>
    <row r="126" spans="1:7" ht="12.75">
      <c r="A126" s="186"/>
      <c r="B126" s="186"/>
      <c r="C126" s="186"/>
      <c r="D126" s="186"/>
      <c r="E126" s="193"/>
      <c r="F126" s="186"/>
      <c r="G126" s="186"/>
    </row>
    <row r="127" spans="1:7" ht="12.75">
      <c r="A127" s="186"/>
      <c r="B127" s="186"/>
      <c r="C127" s="186"/>
      <c r="D127" s="186"/>
      <c r="E127" s="193"/>
      <c r="F127" s="186"/>
      <c r="G127" s="186"/>
    </row>
    <row r="128" spans="1:7" ht="12.75">
      <c r="A128" s="186"/>
      <c r="B128" s="186"/>
      <c r="C128" s="186"/>
      <c r="D128" s="186"/>
      <c r="E128" s="193"/>
      <c r="F128" s="186"/>
      <c r="G128" s="186"/>
    </row>
  </sheetData>
  <sheetProtection/>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PC_Starosta</cp:lastModifiedBy>
  <dcterms:created xsi:type="dcterms:W3CDTF">2012-05-21T08:54:45Z</dcterms:created>
  <dcterms:modified xsi:type="dcterms:W3CDTF">2012-06-14T06:06:10Z</dcterms:modified>
  <cp:category/>
  <cp:version/>
  <cp:contentType/>
  <cp:contentStatus/>
</cp:coreProperties>
</file>